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95" windowHeight="11310"/>
  </bookViews>
  <sheets>
    <sheet name="Calculator" sheetId="1" r:id="rId1"/>
    <sheet name="Age and Service Factor Table" sheetId="6" r:id="rId2"/>
    <sheet name="work" sheetId="2" state="hidden" r:id="rId3"/>
    <sheet name="Lookups" sheetId="4" state="hidden" r:id="rId4"/>
  </sheets>
  <externalReferences>
    <externalReference r:id="rId5"/>
  </externalReferences>
  <definedNames>
    <definedName name="APR_2x">Lookups!$AK$12:$AM$77</definedName>
    <definedName name="_xlnm.Print_Area" localSheetId="1">'Age and Service Factor Table'!$A$1:$P$31</definedName>
    <definedName name="_xlnm.Print_Area" localSheetId="3">Lookups!$B$6:$AE$41</definedName>
    <definedName name="_xlnm.Print_Titles" localSheetId="1">'Age and Service Factor Table'!$A:$A,'Age and Service Factor Table'!$1:$1</definedName>
    <definedName name="_xlnm.Print_Titles" localSheetId="3">Lookups!$A:$A,Lookups!$1:$5</definedName>
    <definedName name="valint">[1]Lookups!$BG$2</definedName>
  </definedNames>
  <calcPr calcId="145621"/>
</workbook>
</file>

<file path=xl/calcChain.xml><?xml version="1.0" encoding="utf-8"?>
<calcChain xmlns="http://schemas.openxmlformats.org/spreadsheetml/2006/main">
  <c r="AM20" i="4" l="1"/>
  <c r="AM19" i="4"/>
  <c r="AM18" i="4"/>
  <c r="AM17" i="4" s="1"/>
  <c r="AM16" i="4" s="1"/>
  <c r="AM15" i="4" s="1"/>
  <c r="AM14" i="4" s="1"/>
  <c r="AM13" i="4" s="1"/>
  <c r="AM12" i="4" s="1"/>
  <c r="AM21" i="4"/>
  <c r="A2" i="2" l="1"/>
  <c r="J8" i="1"/>
  <c r="N23" i="1"/>
  <c r="N20" i="1"/>
  <c r="N18" i="1"/>
  <c r="N15" i="1"/>
  <c r="N13" i="1"/>
  <c r="N11" i="1"/>
  <c r="N8" i="1"/>
  <c r="N6" i="1"/>
  <c r="N5" i="1"/>
  <c r="H20" i="2"/>
  <c r="D20" i="2"/>
  <c r="A7" i="2"/>
  <c r="A3" i="2"/>
  <c r="A4" i="2" s="1"/>
  <c r="A5" i="2" l="1"/>
  <c r="A6" i="2" s="1"/>
  <c r="A8" i="2" s="1"/>
  <c r="A9" i="2"/>
  <c r="A11" i="2" s="1"/>
  <c r="A10" i="2" l="1"/>
  <c r="A12" i="2" s="1"/>
  <c r="A13" i="2" s="1"/>
  <c r="B26" i="2" s="1"/>
  <c r="A20" i="2"/>
  <c r="K8" i="1"/>
  <c r="E9" i="1" s="1"/>
  <c r="A26" i="2" l="1"/>
  <c r="D26" i="2" s="1"/>
  <c r="J26" i="2" s="1"/>
  <c r="B20" i="2"/>
  <c r="F20" i="2" s="1"/>
  <c r="J20" i="2" s="1"/>
  <c r="B28" i="1" l="1"/>
  <c r="B29" i="1"/>
  <c r="B31" i="1" s="1"/>
</calcChain>
</file>

<file path=xl/sharedStrings.xml><?xml version="1.0" encoding="utf-8"?>
<sst xmlns="http://schemas.openxmlformats.org/spreadsheetml/2006/main" count="1017" uniqueCount="58">
  <si>
    <r>
      <t xml:space="preserve">ACWI  </t>
    </r>
    <r>
      <rPr>
        <i/>
        <sz val="10"/>
        <rFont val="Arial"/>
        <family val="2"/>
      </rPr>
      <t>(Accumulated Contributions with Interest)</t>
    </r>
  </si>
  <si>
    <t>ACWI as of this Date</t>
  </si>
  <si>
    <t>Birth Date</t>
  </si>
  <si>
    <r>
      <t xml:space="preserve">Termination Date  </t>
    </r>
    <r>
      <rPr>
        <i/>
        <sz val="10"/>
        <rFont val="Arial"/>
        <family val="2"/>
      </rPr>
      <t>(enter the date of your last day of City employment)</t>
    </r>
  </si>
  <si>
    <r>
      <t xml:space="preserve">Retirement Date  </t>
    </r>
    <r>
      <rPr>
        <i/>
        <sz val="10"/>
        <rFont val="Arial"/>
        <family val="2"/>
      </rPr>
      <t>(enter the date you estimate you will begin drawing your retirement benefits)</t>
    </r>
  </si>
  <si>
    <r>
      <t xml:space="preserve">                         </t>
    </r>
    <r>
      <rPr>
        <i/>
        <sz val="10"/>
        <rFont val="Arial"/>
        <family val="2"/>
      </rPr>
      <t>(Retirement Date must be later than Termination Date)</t>
    </r>
  </si>
  <si>
    <r>
      <t xml:space="preserve">Hourly Rate </t>
    </r>
    <r>
      <rPr>
        <i/>
        <sz val="9"/>
        <rFont val="Arial"/>
        <family val="2"/>
      </rPr>
      <t xml:space="preserve"> (use current hourly rate if Retirement Date is more than 2 years from now)</t>
    </r>
  </si>
  <si>
    <r>
      <t xml:space="preserve">                  </t>
    </r>
    <r>
      <rPr>
        <i/>
        <sz val="9"/>
        <rFont val="Arial"/>
        <family val="2"/>
      </rPr>
      <t xml:space="preserve"> (if retirement date is less than 2 years from now, use average hourly rate over last 2 years)</t>
    </r>
  </si>
  <si>
    <t>Estimated Years of Retirement Service Credit at Retirement Date</t>
  </si>
  <si>
    <r>
      <t xml:space="preserve">                  </t>
    </r>
    <r>
      <rPr>
        <i/>
        <sz val="9"/>
        <rFont val="Arial"/>
        <family val="2"/>
      </rPr>
      <t xml:space="preserve"> (use total of full-time equivalent hours worked, less any unpaid hours)</t>
    </r>
  </si>
  <si>
    <r>
      <t xml:space="preserve">                  </t>
    </r>
    <r>
      <rPr>
        <i/>
        <sz val="9"/>
        <rFont val="Arial"/>
        <family val="2"/>
      </rPr>
      <t xml:space="preserve"> (assumes that contributions were made to Retirement System for all these hours)</t>
    </r>
  </si>
  <si>
    <r>
      <t xml:space="preserve">Membership Date </t>
    </r>
    <r>
      <rPr>
        <i/>
        <sz val="10"/>
        <rFont val="Arial"/>
        <family val="2"/>
      </rPr>
      <t>(enter the date you joined the retirement system)</t>
    </r>
  </si>
  <si>
    <t>&lt;-- pay periods of future earnings</t>
  </si>
  <si>
    <t>&lt;--assumed variable rate</t>
  </si>
  <si>
    <t>&lt;--estimated acwi1</t>
  </si>
  <si>
    <t>&lt;--estimated acwi2</t>
  </si>
  <si>
    <t>&lt;--age at retirement</t>
  </si>
  <si>
    <t>Seattle City Employees' Retirement System</t>
  </si>
  <si>
    <t>Creditable Service</t>
  </si>
  <si>
    <t>Age</t>
  </si>
  <si>
    <t>N/A</t>
  </si>
  <si>
    <t>Based on the highest consecutive 24 months' average salary (60% maximum)</t>
  </si>
  <si>
    <t>&lt;--bi-weekly multiplier</t>
  </si>
  <si>
    <t>&lt;--additional contributions w/ interest to termination</t>
  </si>
  <si>
    <t>&lt;--existing acwi1 at termination</t>
  </si>
  <si>
    <t>&lt;--existing acwi2 at termination</t>
  </si>
  <si>
    <t>&lt;--acwi1 at retirement</t>
  </si>
  <si>
    <t>&lt;--acwi2 at retirement</t>
  </si>
  <si>
    <t>&lt;--acwi at retirement</t>
  </si>
  <si>
    <t>Benefit Based on Percentage Formula</t>
  </si>
  <si>
    <t>Factor</t>
  </si>
  <si>
    <t>Years</t>
  </si>
  <si>
    <t>Percentage</t>
  </si>
  <si>
    <t>2 Yr Salary</t>
  </si>
  <si>
    <t>x</t>
  </si>
  <si>
    <t>=</t>
  </si>
  <si>
    <t>2 Times</t>
  </si>
  <si>
    <t>Benefit Based on 2 x acwi formula</t>
  </si>
  <si>
    <t>Age at ret</t>
  </si>
  <si>
    <t>acwi at ret</t>
  </si>
  <si>
    <t>Exhibit G</t>
  </si>
  <si>
    <t>SEATTLE CITY EMPLOYEES RETIREMENT SYSTEM</t>
  </si>
  <si>
    <t>Total Monthly Benefit Provided per $1,000</t>
  </si>
  <si>
    <t>of Employee's Accumulated Contributions</t>
  </si>
  <si>
    <t>Member's</t>
  </si>
  <si>
    <t>Proposed</t>
  </si>
  <si>
    <t>G Fact</t>
  </si>
  <si>
    <t xml:space="preserve">  Estimated Retirement Allowance (Straight Benefit)</t>
  </si>
  <si>
    <t>Benefit Calculator - Two-times Match Comparison</t>
  </si>
  <si>
    <r>
      <t xml:space="preserve">Contribution Rate </t>
    </r>
    <r>
      <rPr>
        <i/>
        <sz val="9"/>
        <rFont val="Arial"/>
        <family val="2"/>
      </rPr>
      <t>(</t>
    </r>
    <r>
      <rPr>
        <b/>
        <i/>
        <sz val="8"/>
        <rFont val="Arial"/>
        <family val="2"/>
      </rPr>
      <t>current rate for most members is 10.03%</t>
    </r>
    <r>
      <rPr>
        <i/>
        <sz val="9"/>
        <rFont val="Arial"/>
        <family val="2"/>
      </rPr>
      <t>)</t>
    </r>
  </si>
  <si>
    <t>Age and Service Factor Table</t>
  </si>
  <si>
    <t>51 or Younger</t>
  </si>
  <si>
    <t>65 or older</t>
  </si>
  <si>
    <t xml:space="preserve">  Monthly Benefit - based on Age and Service Credit Formula</t>
  </si>
  <si>
    <t xml:space="preserve">  Monthly Benefit - based on Two-times Match Formula</t>
  </si>
  <si>
    <r>
      <t xml:space="preserve">The retirement benefit for most members is determined by the </t>
    </r>
    <r>
      <rPr>
        <i/>
        <sz val="11"/>
        <color theme="1"/>
        <rFont val="Calibri"/>
        <family val="2"/>
        <scheme val="minor"/>
      </rPr>
      <t>Age and Service Credit Formula</t>
    </r>
    <r>
      <rPr>
        <sz val="11"/>
        <color theme="1"/>
        <rFont val="Calibri"/>
        <family val="2"/>
        <scheme val="minor"/>
      </rPr>
      <t xml:space="preserve">:
      Benefit = (Final Average Salary) x (Years of Service) x (Age and Service Factor)
(See the second tab in this spreadsheet for the Age and Service Factor table.)
In cases where it provides a greater value, the </t>
    </r>
    <r>
      <rPr>
        <i/>
        <sz val="11"/>
        <color theme="1"/>
        <rFont val="Calibri"/>
        <family val="2"/>
        <scheme val="minor"/>
      </rPr>
      <t>Two-times Match Formula</t>
    </r>
    <r>
      <rPr>
        <sz val="11"/>
        <color theme="1"/>
        <rFont val="Calibri"/>
        <family val="2"/>
        <scheme val="minor"/>
      </rPr>
      <t xml:space="preserve"> determines the retirement benefit.  This formula is based on the member's contributions with interest at the time of retirement.  Members with over thirty years of service or with long gaps between their termination and retirement dates often receive a bigher benefit from this formula.
The worksheet below estimates the result of both formulas based on values that you enter.  The calculator uses your ACWI (accumulated contributions with interest), which is reported to you in your annual member statement.</t>
    </r>
  </si>
  <si>
    <t>Eligibility Service</t>
  </si>
  <si>
    <t>STUDY OF OPTION FACTORS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</si>
</sst>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0.000"/>
    <numFmt numFmtId="166" formatCode="0.000%"/>
    <numFmt numFmtId="167" formatCode="0.00000"/>
    <numFmt numFmtId="168" formatCode="0.00000000"/>
    <numFmt numFmtId="169" formatCode="0.0000"/>
    <numFmt numFmtId="170" formatCode="#,##0.0000"/>
    <numFmt numFmtId="171" formatCode="_(&quot;$&quot;* #,##0_);_(&quot;$&quot;* \(#,##0\);_(&quot;$&quot;* &quot;-&quot;??_);_(@_)"/>
  </numFmts>
  <fonts count="19" x14ac:knownFonts="1">
    <font>
      <sz val="11"/>
      <color theme="1"/>
      <name val="Calibri"/>
      <family val="2"/>
      <scheme val="minor"/>
    </font>
    <font>
      <sz val="11"/>
      <color theme="1"/>
      <name val="Calibri"/>
      <family val="2"/>
      <scheme val="minor"/>
    </font>
    <font>
      <i/>
      <sz val="10"/>
      <name val="Arial"/>
      <family val="2"/>
    </font>
    <font>
      <b/>
      <sz val="10"/>
      <name val="Arial"/>
      <family val="2"/>
    </font>
    <font>
      <b/>
      <sz val="8"/>
      <name val="Arial"/>
      <family val="2"/>
    </font>
    <font>
      <b/>
      <i/>
      <sz val="8"/>
      <name val="Arial"/>
      <family val="2"/>
    </font>
    <font>
      <i/>
      <sz val="9"/>
      <name val="Arial"/>
      <family val="2"/>
    </font>
    <font>
      <b/>
      <sz val="10"/>
      <color indexed="48"/>
      <name val="Arial"/>
      <family val="2"/>
    </font>
    <font>
      <sz val="13"/>
      <name val="Times New Roman"/>
      <family val="1"/>
    </font>
    <font>
      <sz val="12"/>
      <name val="Arial"/>
      <family val="2"/>
    </font>
    <font>
      <sz val="12"/>
      <name val="Times New Roman"/>
      <family val="1"/>
    </font>
    <font>
      <b/>
      <i/>
      <sz val="13"/>
      <name val="Arial"/>
      <family val="2"/>
    </font>
    <font>
      <sz val="12"/>
      <color indexed="10"/>
      <name val="Arial"/>
      <family val="2"/>
    </font>
    <font>
      <b/>
      <sz val="12"/>
      <name val="Arial"/>
      <family val="2"/>
    </font>
    <font>
      <sz val="12"/>
      <color indexed="12"/>
      <name val="Arial"/>
      <family val="2"/>
    </font>
    <font>
      <b/>
      <sz val="14"/>
      <color theme="1"/>
      <name val="Calibri"/>
      <family val="2"/>
      <scheme val="minor"/>
    </font>
    <font>
      <b/>
      <sz val="12"/>
      <color theme="1"/>
      <name val="Calibri"/>
      <family val="2"/>
      <scheme val="minor"/>
    </font>
    <font>
      <b/>
      <sz val="14"/>
      <name val="Arial"/>
      <family val="2"/>
    </font>
    <font>
      <i/>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4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cellStyleXfs>
  <cellXfs count="72">
    <xf numFmtId="0" fontId="0" fillId="0" borderId="0" xfId="0"/>
    <xf numFmtId="44" fontId="0" fillId="2" borderId="1" xfId="2" applyFont="1" applyFill="1" applyBorder="1" applyAlignment="1" applyProtection="1">
      <alignment horizontal="center"/>
      <protection locked="0"/>
    </xf>
    <xf numFmtId="14" fontId="0" fillId="2" borderId="1" xfId="0" applyNumberFormat="1" applyFill="1" applyBorder="1" applyAlignment="1" applyProtection="1">
      <alignment horizontal="center"/>
      <protection locked="0"/>
    </xf>
    <xf numFmtId="10" fontId="0" fillId="2" borderId="1" xfId="0" applyNumberFormat="1" applyFill="1" applyBorder="1" applyAlignment="1" applyProtection="1">
      <alignment horizontal="center"/>
      <protection locked="0"/>
    </xf>
    <xf numFmtId="164" fontId="0" fillId="2" borderId="1" xfId="1" applyNumberFormat="1" applyFont="1" applyFill="1" applyBorder="1" applyAlignment="1" applyProtection="1">
      <alignment horizontal="center"/>
      <protection locked="0"/>
    </xf>
    <xf numFmtId="10" fontId="0" fillId="0" borderId="0" xfId="0" applyNumberFormat="1"/>
    <xf numFmtId="3" fontId="0" fillId="0" borderId="0" xfId="0" applyNumberFormat="1"/>
    <xf numFmtId="0" fontId="9" fillId="0" borderId="0" xfId="3" applyFont="1" applyAlignment="1">
      <alignment horizontal="left"/>
    </xf>
    <xf numFmtId="0" fontId="9" fillId="0" borderId="0" xfId="3" applyFont="1" applyAlignment="1">
      <alignment horizontal="center"/>
    </xf>
    <xf numFmtId="0" fontId="9" fillId="0" borderId="0" xfId="3" applyFont="1"/>
    <xf numFmtId="0" fontId="10" fillId="0" borderId="0" xfId="3" applyFont="1"/>
    <xf numFmtId="165" fontId="9" fillId="0" borderId="0" xfId="3" applyNumberFormat="1" applyFont="1"/>
    <xf numFmtId="165" fontId="9" fillId="0" borderId="0" xfId="3" applyNumberFormat="1" applyFont="1" applyAlignment="1">
      <alignment horizontal="right"/>
    </xf>
    <xf numFmtId="0" fontId="11" fillId="0" borderId="0" xfId="0" applyFont="1"/>
    <xf numFmtId="0" fontId="9" fillId="0" borderId="0" xfId="0" applyFont="1" applyAlignment="1">
      <alignment horizontal="center"/>
    </xf>
    <xf numFmtId="0" fontId="9" fillId="0" borderId="0" xfId="0" applyFont="1"/>
    <xf numFmtId="1" fontId="9" fillId="0" borderId="0" xfId="0" applyNumberFormat="1" applyFont="1" applyAlignment="1">
      <alignment horizontal="center"/>
    </xf>
    <xf numFmtId="166" fontId="12" fillId="0" borderId="0" xfId="0" applyNumberFormat="1" applyFont="1" applyAlignment="1">
      <alignment horizontal="center"/>
    </xf>
    <xf numFmtId="167" fontId="9" fillId="0" borderId="0" xfId="0" applyNumberFormat="1" applyFont="1" applyAlignment="1">
      <alignment horizontal="center"/>
    </xf>
    <xf numFmtId="166" fontId="9" fillId="0" borderId="0" xfId="0" applyNumberFormat="1" applyFont="1" applyAlignment="1"/>
    <xf numFmtId="44" fontId="9" fillId="0" borderId="0" xfId="0" applyNumberFormat="1" applyFont="1" applyAlignment="1">
      <alignment horizontal="center"/>
    </xf>
    <xf numFmtId="44" fontId="9" fillId="0" borderId="0" xfId="2" applyFont="1" applyAlignment="1">
      <alignment horizontal="center"/>
    </xf>
    <xf numFmtId="0" fontId="11" fillId="0" borderId="0" xfId="0" quotePrefix="1" applyFont="1" applyAlignment="1">
      <alignment horizontal="left"/>
    </xf>
    <xf numFmtId="0" fontId="9" fillId="0" borderId="0" xfId="0" quotePrefix="1" applyFont="1" applyAlignment="1">
      <alignment horizontal="center"/>
    </xf>
    <xf numFmtId="168" fontId="9" fillId="0" borderId="0" xfId="0" applyNumberFormat="1" applyFont="1" applyAlignment="1">
      <alignment horizontal="center"/>
    </xf>
    <xf numFmtId="0" fontId="9" fillId="0" borderId="0" xfId="3" applyFont="1" applyAlignment="1">
      <alignment horizontal="right"/>
    </xf>
    <xf numFmtId="0" fontId="9" fillId="0" borderId="0" xfId="3" applyFont="1" applyAlignment="1">
      <alignment horizontal="centerContinuous"/>
    </xf>
    <xf numFmtId="169" fontId="9" fillId="0" borderId="0" xfId="3" applyNumberFormat="1" applyFont="1" applyAlignment="1">
      <alignment horizontal="centerContinuous"/>
    </xf>
    <xf numFmtId="0" fontId="13" fillId="0" borderId="0" xfId="3" applyFont="1" applyAlignment="1">
      <alignment horizontal="center"/>
    </xf>
    <xf numFmtId="167" fontId="14" fillId="0" borderId="0" xfId="3" applyNumberFormat="1" applyFont="1"/>
    <xf numFmtId="167" fontId="9" fillId="0" borderId="0" xfId="3" applyNumberFormat="1" applyFont="1"/>
    <xf numFmtId="169" fontId="9" fillId="0" borderId="0" xfId="3" applyNumberFormat="1" applyFont="1"/>
    <xf numFmtId="0" fontId="13" fillId="0" borderId="0" xfId="3" applyFont="1" applyAlignment="1">
      <alignment horizontal="center" wrapText="1"/>
    </xf>
    <xf numFmtId="0" fontId="13" fillId="0" borderId="0" xfId="3" applyFont="1"/>
    <xf numFmtId="0" fontId="17" fillId="0" borderId="0" xfId="3" applyFont="1" applyAlignment="1">
      <alignment horizontal="left"/>
    </xf>
    <xf numFmtId="165" fontId="9" fillId="0" borderId="1" xfId="3" applyNumberFormat="1" applyFont="1" applyBorder="1" applyAlignment="1">
      <alignment horizontal="center"/>
    </xf>
    <xf numFmtId="170" fontId="9" fillId="0" borderId="1" xfId="3" applyNumberFormat="1" applyFont="1" applyBorder="1" applyAlignment="1">
      <alignment horizontal="center"/>
    </xf>
    <xf numFmtId="171" fontId="0" fillId="2" borderId="1" xfId="2" applyNumberFormat="1" applyFont="1" applyFill="1" applyBorder="1" applyAlignment="1" applyProtection="1">
      <alignment horizontal="center"/>
      <protection locked="0"/>
    </xf>
    <xf numFmtId="0" fontId="15" fillId="0" borderId="0" xfId="0" applyFont="1" applyProtection="1"/>
    <xf numFmtId="0" fontId="0" fillId="0" borderId="0" xfId="0" applyProtection="1"/>
    <xf numFmtId="0" fontId="0" fillId="0" borderId="0" xfId="0" applyAlignment="1" applyProtection="1">
      <alignment horizontal="center"/>
    </xf>
    <xf numFmtId="14" fontId="0" fillId="0" borderId="0" xfId="0" applyNumberFormat="1" applyFill="1" applyBorder="1" applyAlignment="1" applyProtection="1">
      <alignment horizontal="center"/>
    </xf>
    <xf numFmtId="164" fontId="3" fillId="3" borderId="13" xfId="1" applyNumberFormat="1" applyFont="1" applyFill="1" applyBorder="1" applyAlignment="1" applyProtection="1">
      <alignment horizontal="center"/>
    </xf>
    <xf numFmtId="14" fontId="4" fillId="3" borderId="14" xfId="0" applyNumberFormat="1" applyFont="1" applyFill="1" applyBorder="1" applyAlignment="1" applyProtection="1">
      <alignment horizontal="right"/>
    </xf>
    <xf numFmtId="0" fontId="0" fillId="3" borderId="14" xfId="0" applyFill="1" applyBorder="1" applyProtection="1"/>
    <xf numFmtId="14" fontId="3" fillId="3" borderId="14" xfId="0" applyNumberFormat="1" applyFont="1" applyFill="1" applyBorder="1" applyAlignment="1" applyProtection="1">
      <alignment horizontal="right"/>
    </xf>
    <xf numFmtId="0" fontId="16" fillId="3" borderId="15" xfId="0" applyFont="1" applyFill="1" applyBorder="1" applyProtection="1"/>
    <xf numFmtId="164" fontId="3" fillId="3" borderId="10" xfId="1" applyNumberFormat="1" applyFont="1" applyFill="1" applyBorder="1" applyAlignment="1" applyProtection="1">
      <alignment horizontal="left"/>
    </xf>
    <xf numFmtId="14" fontId="4" fillId="3" borderId="11" xfId="0" applyNumberFormat="1" applyFont="1" applyFill="1" applyBorder="1" applyAlignment="1" applyProtection="1">
      <alignment horizontal="left"/>
    </xf>
    <xf numFmtId="0" fontId="0" fillId="3" borderId="11" xfId="0" applyFill="1" applyBorder="1" applyProtection="1"/>
    <xf numFmtId="0" fontId="0" fillId="3" borderId="12" xfId="0" applyFill="1" applyBorder="1" applyProtection="1"/>
    <xf numFmtId="2" fontId="0" fillId="0" borderId="0" xfId="0" applyNumberFormat="1" applyProtection="1"/>
    <xf numFmtId="43" fontId="0" fillId="0" borderId="0" xfId="1" applyFont="1" applyProtection="1"/>
    <xf numFmtId="14" fontId="0" fillId="0" borderId="0" xfId="0" applyNumberFormat="1" applyProtection="1"/>
    <xf numFmtId="44" fontId="0" fillId="0" borderId="0" xfId="2" applyFont="1" applyFill="1" applyBorder="1" applyAlignment="1" applyProtection="1">
      <alignment horizontal="center"/>
    </xf>
    <xf numFmtId="44" fontId="0" fillId="0" borderId="0" xfId="2" applyFont="1" applyAlignment="1" applyProtection="1">
      <alignment horizontal="center"/>
    </xf>
    <xf numFmtId="0" fontId="0" fillId="4" borderId="2" xfId="0" applyFill="1" applyBorder="1" applyProtection="1"/>
    <xf numFmtId="44" fontId="0" fillId="4" borderId="3" xfId="2" applyFont="1" applyFill="1" applyBorder="1" applyAlignment="1" applyProtection="1">
      <alignment horizont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44" fontId="7" fillId="4" borderId="0" xfId="2" applyFont="1" applyFill="1" applyBorder="1" applyAlignment="1" applyProtection="1">
      <alignment horizontal="center"/>
    </xf>
    <xf numFmtId="44" fontId="7" fillId="4" borderId="0" xfId="0" applyNumberFormat="1" applyFont="1" applyFill="1" applyBorder="1" applyProtection="1"/>
    <xf numFmtId="0" fontId="0" fillId="4" borderId="0" xfId="0" applyFill="1" applyBorder="1" applyProtection="1"/>
    <xf numFmtId="0" fontId="0" fillId="4" borderId="6" xfId="0" applyFill="1" applyBorder="1" applyProtection="1"/>
    <xf numFmtId="44" fontId="7" fillId="4" borderId="0" xfId="0" applyNumberFormat="1" applyFont="1" applyFill="1" applyBorder="1" applyAlignment="1" applyProtection="1">
      <alignment horizontal="center"/>
    </xf>
    <xf numFmtId="44" fontId="7" fillId="4" borderId="0" xfId="2" applyFont="1" applyFill="1" applyBorder="1" applyProtection="1"/>
    <xf numFmtId="0" fontId="0" fillId="4" borderId="7" xfId="0" applyFill="1" applyBorder="1" applyProtection="1"/>
    <xf numFmtId="0" fontId="0" fillId="4" borderId="8" xfId="0" applyFill="1" applyBorder="1" applyAlignment="1" applyProtection="1">
      <alignment horizontal="center"/>
    </xf>
    <xf numFmtId="0" fontId="0" fillId="4" borderId="8" xfId="0" applyFill="1" applyBorder="1" applyProtection="1"/>
    <xf numFmtId="0" fontId="0" fillId="4" borderId="9" xfId="0" applyFill="1" applyBorder="1" applyProtection="1"/>
    <xf numFmtId="0" fontId="0" fillId="0" borderId="0" xfId="0" applyAlignment="1" applyProtection="1">
      <alignment vertical="center" wrapText="1"/>
    </xf>
  </cellXfs>
  <cellStyles count="4">
    <cellStyle name="Comma" xfId="1" builtinId="3"/>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ERS%20Calculator%20Actuarial%20C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Results"/>
      <sheetName val="Work"/>
      <sheetName val="Lookups"/>
    </sheetNames>
    <sheetDataSet>
      <sheetData sheetId="0" refreshError="1"/>
      <sheetData sheetId="1" refreshError="1"/>
      <sheetData sheetId="2">
        <row r="2">
          <cell r="BG2">
            <v>7.7499999999999999E-2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workbookViewId="0">
      <selection activeCell="B1" sqref="B1"/>
    </sheetView>
  </sheetViews>
  <sheetFormatPr defaultRowHeight="15" x14ac:dyDescent="0.25"/>
  <cols>
    <col min="1" max="1" width="3.140625" style="39" customWidth="1"/>
    <col min="2" max="2" width="12.5703125" style="39" bestFit="1" customWidth="1"/>
    <col min="3" max="3" width="9.140625" style="39"/>
    <col min="4" max="4" width="6.42578125" style="39" customWidth="1"/>
    <col min="5" max="5" width="13.7109375" style="39" customWidth="1"/>
    <col min="6" max="10" width="9.140625" style="39"/>
    <col min="11" max="11" width="3.7109375" style="39" customWidth="1"/>
    <col min="12" max="12" width="9.140625" style="39"/>
    <col min="13" max="13" width="12.7109375" style="39" bestFit="1" customWidth="1"/>
    <col min="14" max="14" width="0" style="39" hidden="1" customWidth="1"/>
    <col min="15" max="16384" width="9.140625" style="39"/>
  </cols>
  <sheetData>
    <row r="1" spans="2:14" ht="18.75" x14ac:dyDescent="0.3">
      <c r="B1" s="38" t="s">
        <v>48</v>
      </c>
    </row>
    <row r="2" spans="2:14" ht="3.75" customHeight="1" x14ac:dyDescent="0.25"/>
    <row r="3" spans="2:14" ht="161.25" customHeight="1" x14ac:dyDescent="0.25">
      <c r="B3" s="71" t="s">
        <v>55</v>
      </c>
      <c r="C3" s="71"/>
      <c r="D3" s="71"/>
      <c r="E3" s="71"/>
      <c r="F3" s="71"/>
      <c r="G3" s="71"/>
      <c r="H3" s="71"/>
      <c r="I3" s="71"/>
      <c r="J3" s="71"/>
    </row>
    <row r="4" spans="2:14" ht="3.75" customHeight="1" x14ac:dyDescent="0.25">
      <c r="B4" s="40"/>
    </row>
    <row r="5" spans="2:14" x14ac:dyDescent="0.25">
      <c r="B5" s="37"/>
      <c r="C5" s="39" t="s">
        <v>0</v>
      </c>
      <c r="N5" s="39">
        <f>IF(B5="",1,0)</f>
        <v>1</v>
      </c>
    </row>
    <row r="6" spans="2:14" x14ac:dyDescent="0.25">
      <c r="B6" s="2"/>
      <c r="C6" s="39" t="s">
        <v>1</v>
      </c>
      <c r="N6" s="39">
        <f>IF(B6="",1,0)</f>
        <v>1</v>
      </c>
    </row>
    <row r="7" spans="2:14" ht="7.5" customHeight="1" x14ac:dyDescent="0.25">
      <c r="B7" s="41"/>
    </row>
    <row r="8" spans="2:14" ht="15.75" x14ac:dyDescent="0.25">
      <c r="B8" s="2"/>
      <c r="C8" s="39" t="s">
        <v>2</v>
      </c>
      <c r="E8" s="42"/>
      <c r="F8" s="43"/>
      <c r="G8" s="44"/>
      <c r="H8" s="44"/>
      <c r="I8" s="44"/>
      <c r="J8" s="45" t="str">
        <f>IF(AND(B15&lt;&gt;"",B8&lt;&gt;""),"Estimated Age @ Retirement Date  (Based on Dates entered):","")</f>
        <v/>
      </c>
      <c r="K8" s="46" t="str">
        <f>IF(AND(B15&lt;&gt;"",B8&lt;&gt;""),work!A2,"")</f>
        <v/>
      </c>
      <c r="N8" s="39">
        <f>IF(B8="",1,0)</f>
        <v>1</v>
      </c>
    </row>
    <row r="9" spans="2:14" x14ac:dyDescent="0.25">
      <c r="B9" s="41"/>
      <c r="E9" s="47" t="str">
        <f>IF(AND(B15&lt;&gt;"",B8&lt;&gt;""),"  To retire at age "&amp;K8&amp;" you will need "&amp;VLOOKUP(K8,Lookups!A46:B81,2,FALSE)&amp;" or more years of service credit","")</f>
        <v/>
      </c>
      <c r="F9" s="48"/>
      <c r="G9" s="49"/>
      <c r="H9" s="49"/>
      <c r="I9" s="49"/>
      <c r="J9" s="49"/>
      <c r="K9" s="50"/>
    </row>
    <row r="10" spans="2:14" ht="7.5" customHeight="1" x14ac:dyDescent="0.25">
      <c r="B10" s="41"/>
      <c r="D10" s="51"/>
      <c r="E10" s="52"/>
      <c r="F10" s="40"/>
    </row>
    <row r="11" spans="2:14" x14ac:dyDescent="0.25">
      <c r="B11" s="2"/>
      <c r="C11" s="39" t="s">
        <v>11</v>
      </c>
      <c r="N11" s="39">
        <f>IF(B11="",1,0)</f>
        <v>1</v>
      </c>
    </row>
    <row r="12" spans="2:14" ht="7.5" customHeight="1" x14ac:dyDescent="0.25">
      <c r="B12" s="41"/>
      <c r="E12" s="53"/>
      <c r="F12" s="40"/>
    </row>
    <row r="13" spans="2:14" x14ac:dyDescent="0.25">
      <c r="B13" s="2"/>
      <c r="C13" s="39" t="s">
        <v>3</v>
      </c>
      <c r="N13" s="39">
        <f>IF(B13="",1,0)</f>
        <v>1</v>
      </c>
    </row>
    <row r="14" spans="2:14" ht="9" customHeight="1" x14ac:dyDescent="0.25">
      <c r="B14" s="41"/>
    </row>
    <row r="15" spans="2:14" x14ac:dyDescent="0.25">
      <c r="B15" s="2"/>
      <c r="C15" s="39" t="s">
        <v>4</v>
      </c>
      <c r="N15" s="39">
        <f>IF(B15="",1,0)</f>
        <v>1</v>
      </c>
    </row>
    <row r="16" spans="2:14" x14ac:dyDescent="0.25">
      <c r="B16" s="41"/>
      <c r="C16" s="39" t="s">
        <v>5</v>
      </c>
    </row>
    <row r="17" spans="1:14" ht="7.5" customHeight="1" x14ac:dyDescent="0.25">
      <c r="B17" s="40"/>
    </row>
    <row r="18" spans="1:14" x14ac:dyDescent="0.25">
      <c r="B18" s="3">
        <v>0.1003</v>
      </c>
      <c r="C18" s="39" t="s">
        <v>49</v>
      </c>
      <c r="N18" s="39">
        <f>IF(B18="",1,0)</f>
        <v>0</v>
      </c>
    </row>
    <row r="19" spans="1:14" ht="6.75" customHeight="1" x14ac:dyDescent="0.25">
      <c r="B19" s="40"/>
    </row>
    <row r="20" spans="1:14" x14ac:dyDescent="0.25">
      <c r="B20" s="1"/>
      <c r="C20" s="39" t="s">
        <v>6</v>
      </c>
      <c r="N20" s="39">
        <f>IF(B20="",1,0)</f>
        <v>1</v>
      </c>
    </row>
    <row r="21" spans="1:14" x14ac:dyDescent="0.25">
      <c r="B21" s="54"/>
      <c r="C21" s="39" t="s">
        <v>7</v>
      </c>
    </row>
    <row r="22" spans="1:14" ht="6.75" customHeight="1" x14ac:dyDescent="0.25">
      <c r="B22" s="55"/>
    </row>
    <row r="23" spans="1:14" x14ac:dyDescent="0.25">
      <c r="B23" s="4"/>
      <c r="C23" s="39" t="s">
        <v>8</v>
      </c>
      <c r="N23" s="39">
        <f>IF(B23="",1,0)</f>
        <v>1</v>
      </c>
    </row>
    <row r="24" spans="1:14" x14ac:dyDescent="0.25">
      <c r="B24" s="55"/>
      <c r="C24" s="39" t="s">
        <v>9</v>
      </c>
    </row>
    <row r="25" spans="1:14" x14ac:dyDescent="0.25">
      <c r="B25" s="55"/>
      <c r="C25" s="39" t="s">
        <v>10</v>
      </c>
    </row>
    <row r="26" spans="1:14" ht="7.5" customHeight="1" thickBot="1" x14ac:dyDescent="0.3">
      <c r="B26" s="55"/>
    </row>
    <row r="27" spans="1:14" ht="8.25" customHeight="1" x14ac:dyDescent="0.25">
      <c r="A27" s="56"/>
      <c r="B27" s="57"/>
      <c r="C27" s="58"/>
      <c r="D27" s="58"/>
      <c r="E27" s="58"/>
      <c r="F27" s="58"/>
      <c r="G27" s="58"/>
      <c r="H27" s="58"/>
      <c r="I27" s="58"/>
      <c r="J27" s="58"/>
      <c r="K27" s="59"/>
    </row>
    <row r="28" spans="1:14" x14ac:dyDescent="0.25">
      <c r="A28" s="60"/>
      <c r="B28" s="61" t="str">
        <f>IF(OR(ISERROR(work!J20),ISERROR(work!J26)),"N/A",work!J20)</f>
        <v>N/A</v>
      </c>
      <c r="C28" s="62" t="s">
        <v>53</v>
      </c>
      <c r="D28" s="63"/>
      <c r="E28" s="63"/>
      <c r="F28" s="63"/>
      <c r="G28" s="63"/>
      <c r="H28" s="63"/>
      <c r="I28" s="63"/>
      <c r="J28" s="63"/>
      <c r="K28" s="64"/>
    </row>
    <row r="29" spans="1:14" x14ac:dyDescent="0.25">
      <c r="A29" s="60"/>
      <c r="B29" s="65" t="str">
        <f>IF(OR(ISERROR(work!J20),ISERROR(work!J26)),"N/A",work!J26)</f>
        <v>N/A</v>
      </c>
      <c r="C29" s="66" t="s">
        <v>54</v>
      </c>
      <c r="D29" s="63"/>
      <c r="E29" s="63"/>
      <c r="F29" s="63"/>
      <c r="G29" s="63"/>
      <c r="H29" s="63"/>
      <c r="I29" s="63"/>
      <c r="J29" s="63"/>
      <c r="K29" s="64"/>
    </row>
    <row r="30" spans="1:14" ht="6.75" customHeight="1" x14ac:dyDescent="0.25">
      <c r="A30" s="60"/>
      <c r="B30" s="65"/>
      <c r="C30" s="62"/>
      <c r="D30" s="63"/>
      <c r="E30" s="63"/>
      <c r="F30" s="63"/>
      <c r="G30" s="63"/>
      <c r="H30" s="63"/>
      <c r="I30" s="63"/>
      <c r="J30" s="63"/>
      <c r="K30" s="64"/>
    </row>
    <row r="31" spans="1:14" x14ac:dyDescent="0.25">
      <c r="A31" s="60"/>
      <c r="B31" s="65" t="str">
        <f>IF(OR(ISERROR(work!J20),ISERROR(work!J26)),"N/A",MAX(B28:B29))</f>
        <v>N/A</v>
      </c>
      <c r="C31" s="62" t="s">
        <v>47</v>
      </c>
      <c r="D31" s="63"/>
      <c r="E31" s="63"/>
      <c r="F31" s="63"/>
      <c r="G31" s="63"/>
      <c r="H31" s="63"/>
      <c r="I31" s="63"/>
      <c r="J31" s="63"/>
      <c r="K31" s="64"/>
    </row>
    <row r="32" spans="1:14" ht="6" customHeight="1" thickBot="1" x14ac:dyDescent="0.3">
      <c r="A32" s="67"/>
      <c r="B32" s="68"/>
      <c r="C32" s="69"/>
      <c r="D32" s="69"/>
      <c r="E32" s="69"/>
      <c r="F32" s="69"/>
      <c r="G32" s="69"/>
      <c r="H32" s="69"/>
      <c r="I32" s="69"/>
      <c r="J32" s="69"/>
      <c r="K32" s="70"/>
    </row>
    <row r="33" spans="2:6" x14ac:dyDescent="0.25">
      <c r="B33" s="40"/>
    </row>
    <row r="34" spans="2:6" x14ac:dyDescent="0.25">
      <c r="B34" s="40"/>
    </row>
    <row r="35" spans="2:6" x14ac:dyDescent="0.25">
      <c r="B35" s="40"/>
      <c r="F35" s="40"/>
    </row>
  </sheetData>
  <sheetProtection selectLockedCells="1"/>
  <mergeCells count="1">
    <mergeCell ref="B3:J3"/>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0"/>
  <sheetViews>
    <sheetView zoomScale="90" zoomScaleNormal="90" workbookViewId="0">
      <selection activeCell="A6" sqref="A6"/>
    </sheetView>
  </sheetViews>
  <sheetFormatPr defaultRowHeight="15.75" x14ac:dyDescent="0.25"/>
  <cols>
    <col min="1" max="1" width="13.42578125" style="9" customWidth="1"/>
    <col min="2" max="2" width="10.5703125" style="9" customWidth="1"/>
    <col min="3" max="13" width="10.140625" style="9" customWidth="1"/>
    <col min="14" max="15" width="10.140625" style="10" customWidth="1"/>
    <col min="16" max="16" width="10.5703125" style="10" customWidth="1"/>
    <col min="17" max="27" width="9.140625" style="10"/>
    <col min="28" max="16384" width="9.140625" style="9"/>
  </cols>
  <sheetData>
    <row r="1" spans="1:16" ht="18" x14ac:dyDescent="0.25">
      <c r="A1" s="34" t="s">
        <v>17</v>
      </c>
      <c r="B1" s="8"/>
      <c r="C1" s="8"/>
      <c r="D1" s="8"/>
      <c r="E1" s="8"/>
      <c r="F1" s="8"/>
      <c r="G1" s="8"/>
      <c r="H1" s="8"/>
      <c r="I1" s="8"/>
      <c r="J1" s="8"/>
    </row>
    <row r="2" spans="1:16" ht="18" x14ac:dyDescent="0.25">
      <c r="A2" s="34" t="s">
        <v>50</v>
      </c>
      <c r="B2" s="8"/>
      <c r="C2" s="8"/>
      <c r="D2" s="8"/>
      <c r="E2" s="8"/>
      <c r="F2" s="8"/>
      <c r="G2" s="8"/>
      <c r="H2" s="8"/>
      <c r="I2" s="8"/>
      <c r="J2" s="8"/>
    </row>
    <row r="3" spans="1:16" x14ac:dyDescent="0.25">
      <c r="B3" s="11"/>
    </row>
    <row r="4" spans="1:16" x14ac:dyDescent="0.25">
      <c r="B4" s="33" t="s">
        <v>19</v>
      </c>
    </row>
    <row r="5" spans="1:16" ht="31.5" x14ac:dyDescent="0.25">
      <c r="A5" s="32" t="s">
        <v>56</v>
      </c>
      <c r="B5" s="32" t="s">
        <v>51</v>
      </c>
      <c r="C5" s="28">
        <v>52</v>
      </c>
      <c r="D5" s="28">
        <v>53</v>
      </c>
      <c r="E5" s="28">
        <v>54</v>
      </c>
      <c r="F5" s="28">
        <v>55</v>
      </c>
      <c r="G5" s="28">
        <v>56</v>
      </c>
      <c r="H5" s="28">
        <v>57</v>
      </c>
      <c r="I5" s="28">
        <v>58</v>
      </c>
      <c r="J5" s="28">
        <v>59</v>
      </c>
      <c r="K5" s="28">
        <v>60</v>
      </c>
      <c r="L5" s="28">
        <v>61</v>
      </c>
      <c r="M5" s="28">
        <v>62</v>
      </c>
      <c r="N5" s="28">
        <v>63</v>
      </c>
      <c r="O5" s="28">
        <v>64</v>
      </c>
      <c r="P5" s="32" t="s">
        <v>52</v>
      </c>
    </row>
    <row r="6" spans="1:16" x14ac:dyDescent="0.25">
      <c r="A6" s="28">
        <v>5</v>
      </c>
      <c r="B6" s="35" t="s">
        <v>20</v>
      </c>
      <c r="C6" s="35" t="s">
        <v>20</v>
      </c>
      <c r="D6" s="35" t="s">
        <v>20</v>
      </c>
      <c r="E6" s="35" t="s">
        <v>20</v>
      </c>
      <c r="F6" s="35" t="s">
        <v>20</v>
      </c>
      <c r="G6" s="35" t="s">
        <v>20</v>
      </c>
      <c r="H6" s="35" t="s">
        <v>20</v>
      </c>
      <c r="I6" s="35" t="s">
        <v>20</v>
      </c>
      <c r="J6" s="35" t="s">
        <v>20</v>
      </c>
      <c r="K6" s="35" t="s">
        <v>20</v>
      </c>
      <c r="L6" s="35" t="s">
        <v>20</v>
      </c>
      <c r="M6" s="36">
        <v>1.8200000000000001E-2</v>
      </c>
      <c r="N6" s="36">
        <v>1.8799999999999997E-2</v>
      </c>
      <c r="O6" s="36">
        <v>1.9400000000000001E-2</v>
      </c>
      <c r="P6" s="36">
        <v>0.02</v>
      </c>
    </row>
    <row r="7" spans="1:16" x14ac:dyDescent="0.25">
      <c r="A7" s="28">
        <v>6</v>
      </c>
      <c r="B7" s="35" t="s">
        <v>20</v>
      </c>
      <c r="C7" s="35" t="s">
        <v>20</v>
      </c>
      <c r="D7" s="35" t="s">
        <v>20</v>
      </c>
      <c r="E7" s="35" t="s">
        <v>20</v>
      </c>
      <c r="F7" s="35" t="s">
        <v>20</v>
      </c>
      <c r="G7" s="35" t="s">
        <v>20</v>
      </c>
      <c r="H7" s="35" t="s">
        <v>20</v>
      </c>
      <c r="I7" s="35" t="s">
        <v>20</v>
      </c>
      <c r="J7" s="35" t="s">
        <v>20</v>
      </c>
      <c r="K7" s="35" t="s">
        <v>20</v>
      </c>
      <c r="L7" s="35" t="s">
        <v>20</v>
      </c>
      <c r="M7" s="36">
        <v>1.8200000000000001E-2</v>
      </c>
      <c r="N7" s="36">
        <v>1.8799999999999997E-2</v>
      </c>
      <c r="O7" s="36">
        <v>1.9400000000000001E-2</v>
      </c>
      <c r="P7" s="36">
        <v>0.02</v>
      </c>
    </row>
    <row r="8" spans="1:16" x14ac:dyDescent="0.25">
      <c r="A8" s="28">
        <v>7</v>
      </c>
      <c r="B8" s="35" t="s">
        <v>20</v>
      </c>
      <c r="C8" s="35" t="s">
        <v>20</v>
      </c>
      <c r="D8" s="35" t="s">
        <v>20</v>
      </c>
      <c r="E8" s="35" t="s">
        <v>20</v>
      </c>
      <c r="F8" s="35" t="s">
        <v>20</v>
      </c>
      <c r="G8" s="35" t="s">
        <v>20</v>
      </c>
      <c r="H8" s="35" t="s">
        <v>20</v>
      </c>
      <c r="I8" s="35" t="s">
        <v>20</v>
      </c>
      <c r="J8" s="35" t="s">
        <v>20</v>
      </c>
      <c r="K8" s="35" t="s">
        <v>20</v>
      </c>
      <c r="L8" s="35" t="s">
        <v>20</v>
      </c>
      <c r="M8" s="36">
        <v>1.8200000000000001E-2</v>
      </c>
      <c r="N8" s="36">
        <v>1.8799999999999997E-2</v>
      </c>
      <c r="O8" s="36">
        <v>1.9400000000000001E-2</v>
      </c>
      <c r="P8" s="36">
        <v>0.02</v>
      </c>
    </row>
    <row r="9" spans="1:16" x14ac:dyDescent="0.25">
      <c r="A9" s="28">
        <v>8</v>
      </c>
      <c r="B9" s="35" t="s">
        <v>20</v>
      </c>
      <c r="C9" s="35" t="s">
        <v>20</v>
      </c>
      <c r="D9" s="35" t="s">
        <v>20</v>
      </c>
      <c r="E9" s="35" t="s">
        <v>20</v>
      </c>
      <c r="F9" s="35" t="s">
        <v>20</v>
      </c>
      <c r="G9" s="35" t="s">
        <v>20</v>
      </c>
      <c r="H9" s="35" t="s">
        <v>20</v>
      </c>
      <c r="I9" s="35" t="s">
        <v>20</v>
      </c>
      <c r="J9" s="35" t="s">
        <v>20</v>
      </c>
      <c r="K9" s="35" t="s">
        <v>20</v>
      </c>
      <c r="L9" s="35" t="s">
        <v>20</v>
      </c>
      <c r="M9" s="36">
        <v>1.8200000000000001E-2</v>
      </c>
      <c r="N9" s="36">
        <v>1.8799999999999997E-2</v>
      </c>
      <c r="O9" s="36">
        <v>1.9400000000000001E-2</v>
      </c>
      <c r="P9" s="36">
        <v>0.02</v>
      </c>
    </row>
    <row r="10" spans="1:16" x14ac:dyDescent="0.25">
      <c r="A10" s="28">
        <v>9</v>
      </c>
      <c r="B10" s="35" t="s">
        <v>20</v>
      </c>
      <c r="C10" s="35" t="s">
        <v>20</v>
      </c>
      <c r="D10" s="35" t="s">
        <v>20</v>
      </c>
      <c r="E10" s="35" t="s">
        <v>20</v>
      </c>
      <c r="F10" s="35" t="s">
        <v>20</v>
      </c>
      <c r="G10" s="35" t="s">
        <v>20</v>
      </c>
      <c r="H10" s="35" t="s">
        <v>20</v>
      </c>
      <c r="I10" s="35" t="s">
        <v>20</v>
      </c>
      <c r="J10" s="35" t="s">
        <v>20</v>
      </c>
      <c r="K10" s="35" t="s">
        <v>20</v>
      </c>
      <c r="L10" s="35" t="s">
        <v>20</v>
      </c>
      <c r="M10" s="36">
        <v>1.8200000000000001E-2</v>
      </c>
      <c r="N10" s="36">
        <v>1.8799999999999997E-2</v>
      </c>
      <c r="O10" s="36">
        <v>1.9400000000000001E-2</v>
      </c>
      <c r="P10" s="36">
        <v>0.02</v>
      </c>
    </row>
    <row r="11" spans="1:16" x14ac:dyDescent="0.25">
      <c r="A11" s="28">
        <v>10</v>
      </c>
      <c r="B11" s="35" t="s">
        <v>20</v>
      </c>
      <c r="C11" s="35" t="s">
        <v>20</v>
      </c>
      <c r="D11" s="35" t="s">
        <v>20</v>
      </c>
      <c r="E11" s="35" t="s">
        <v>20</v>
      </c>
      <c r="F11" s="35" t="s">
        <v>20</v>
      </c>
      <c r="G11" s="35" t="s">
        <v>20</v>
      </c>
      <c r="H11" s="36">
        <v>1.52E-2</v>
      </c>
      <c r="I11" s="36">
        <v>1.5800000000000002E-2</v>
      </c>
      <c r="J11" s="36">
        <v>1.6399999999999998E-2</v>
      </c>
      <c r="K11" s="36">
        <v>1.7000000000000001E-2</v>
      </c>
      <c r="L11" s="36">
        <v>1.7600000000000001E-2</v>
      </c>
      <c r="M11" s="36">
        <v>1.8200000000000001E-2</v>
      </c>
      <c r="N11" s="36">
        <v>1.8799999999999997E-2</v>
      </c>
      <c r="O11" s="36">
        <v>1.9400000000000001E-2</v>
      </c>
      <c r="P11" s="36">
        <v>0.02</v>
      </c>
    </row>
    <row r="12" spans="1:16" x14ac:dyDescent="0.25">
      <c r="A12" s="28">
        <v>11</v>
      </c>
      <c r="B12" s="35" t="s">
        <v>20</v>
      </c>
      <c r="C12" s="35" t="s">
        <v>20</v>
      </c>
      <c r="D12" s="35" t="s">
        <v>20</v>
      </c>
      <c r="E12" s="35" t="s">
        <v>20</v>
      </c>
      <c r="F12" s="35" t="s">
        <v>20</v>
      </c>
      <c r="G12" s="35" t="s">
        <v>20</v>
      </c>
      <c r="H12" s="36">
        <v>1.52E-2</v>
      </c>
      <c r="I12" s="36">
        <v>1.5800000000000002E-2</v>
      </c>
      <c r="J12" s="36">
        <v>1.6399999999999998E-2</v>
      </c>
      <c r="K12" s="36">
        <v>1.7000000000000001E-2</v>
      </c>
      <c r="L12" s="36">
        <v>1.7600000000000001E-2</v>
      </c>
      <c r="M12" s="36">
        <v>1.8200000000000001E-2</v>
      </c>
      <c r="N12" s="36">
        <v>1.8799999999999997E-2</v>
      </c>
      <c r="O12" s="36">
        <v>1.9400000000000001E-2</v>
      </c>
      <c r="P12" s="36">
        <v>0.02</v>
      </c>
    </row>
    <row r="13" spans="1:16" x14ac:dyDescent="0.25">
      <c r="A13" s="28">
        <v>12</v>
      </c>
      <c r="B13" s="35" t="s">
        <v>20</v>
      </c>
      <c r="C13" s="35" t="s">
        <v>20</v>
      </c>
      <c r="D13" s="35" t="s">
        <v>20</v>
      </c>
      <c r="E13" s="35" t="s">
        <v>20</v>
      </c>
      <c r="F13" s="35" t="s">
        <v>20</v>
      </c>
      <c r="G13" s="35" t="s">
        <v>20</v>
      </c>
      <c r="H13" s="36">
        <v>1.52E-2</v>
      </c>
      <c r="I13" s="36">
        <v>1.5800000000000002E-2</v>
      </c>
      <c r="J13" s="36">
        <v>1.6399999999999998E-2</v>
      </c>
      <c r="K13" s="36">
        <v>1.7000000000000001E-2</v>
      </c>
      <c r="L13" s="36">
        <v>1.7600000000000001E-2</v>
      </c>
      <c r="M13" s="36">
        <v>1.8200000000000001E-2</v>
      </c>
      <c r="N13" s="36">
        <v>1.8799999999999997E-2</v>
      </c>
      <c r="O13" s="36">
        <v>1.9400000000000001E-2</v>
      </c>
      <c r="P13" s="36">
        <v>0.02</v>
      </c>
    </row>
    <row r="14" spans="1:16" x14ac:dyDescent="0.25">
      <c r="A14" s="28">
        <v>13</v>
      </c>
      <c r="B14" s="35" t="s">
        <v>20</v>
      </c>
      <c r="C14" s="35" t="s">
        <v>20</v>
      </c>
      <c r="D14" s="35" t="s">
        <v>20</v>
      </c>
      <c r="E14" s="35" t="s">
        <v>20</v>
      </c>
      <c r="F14" s="35" t="s">
        <v>20</v>
      </c>
      <c r="G14" s="35" t="s">
        <v>20</v>
      </c>
      <c r="H14" s="36">
        <v>1.52E-2</v>
      </c>
      <c r="I14" s="36">
        <v>1.5800000000000002E-2</v>
      </c>
      <c r="J14" s="36">
        <v>1.6399999999999998E-2</v>
      </c>
      <c r="K14" s="36">
        <v>1.7000000000000001E-2</v>
      </c>
      <c r="L14" s="36">
        <v>1.7600000000000001E-2</v>
      </c>
      <c r="M14" s="36">
        <v>1.8200000000000001E-2</v>
      </c>
      <c r="N14" s="36">
        <v>1.8799999999999997E-2</v>
      </c>
      <c r="O14" s="36">
        <v>1.9400000000000001E-2</v>
      </c>
      <c r="P14" s="36">
        <v>0.02</v>
      </c>
    </row>
    <row r="15" spans="1:16" x14ac:dyDescent="0.25">
      <c r="A15" s="28">
        <v>14</v>
      </c>
      <c r="B15" s="35" t="s">
        <v>20</v>
      </c>
      <c r="C15" s="35" t="s">
        <v>20</v>
      </c>
      <c r="D15" s="35" t="s">
        <v>20</v>
      </c>
      <c r="E15" s="35" t="s">
        <v>20</v>
      </c>
      <c r="F15" s="35" t="s">
        <v>20</v>
      </c>
      <c r="G15" s="35" t="s">
        <v>20</v>
      </c>
      <c r="H15" s="36">
        <v>1.52E-2</v>
      </c>
      <c r="I15" s="36">
        <v>1.5800000000000002E-2</v>
      </c>
      <c r="J15" s="36">
        <v>1.6399999999999998E-2</v>
      </c>
      <c r="K15" s="36">
        <v>1.7000000000000001E-2</v>
      </c>
      <c r="L15" s="36">
        <v>1.7600000000000001E-2</v>
      </c>
      <c r="M15" s="36">
        <v>1.8200000000000001E-2</v>
      </c>
      <c r="N15" s="36">
        <v>1.8799999999999997E-2</v>
      </c>
      <c r="O15" s="36">
        <v>1.9400000000000001E-2</v>
      </c>
      <c r="P15" s="36">
        <v>0.02</v>
      </c>
    </row>
    <row r="16" spans="1:16" x14ac:dyDescent="0.25">
      <c r="A16" s="28">
        <v>15</v>
      </c>
      <c r="B16" s="35" t="s">
        <v>20</v>
      </c>
      <c r="C16" s="35" t="s">
        <v>20</v>
      </c>
      <c r="D16" s="35" t="s">
        <v>20</v>
      </c>
      <c r="E16" s="35" t="s">
        <v>20</v>
      </c>
      <c r="F16" s="35" t="s">
        <v>20</v>
      </c>
      <c r="G16" s="35" t="s">
        <v>20</v>
      </c>
      <c r="H16" s="36">
        <v>1.52E-2</v>
      </c>
      <c r="I16" s="36">
        <v>1.5800000000000002E-2</v>
      </c>
      <c r="J16" s="36">
        <v>1.6399999999999998E-2</v>
      </c>
      <c r="K16" s="36">
        <v>1.7000000000000001E-2</v>
      </c>
      <c r="L16" s="36">
        <v>1.7600000000000001E-2</v>
      </c>
      <c r="M16" s="36">
        <v>1.8200000000000001E-2</v>
      </c>
      <c r="N16" s="36">
        <v>1.8799999999999997E-2</v>
      </c>
      <c r="O16" s="36">
        <v>1.9400000000000001E-2</v>
      </c>
      <c r="P16" s="36">
        <v>0.02</v>
      </c>
    </row>
    <row r="17" spans="1:16" x14ac:dyDescent="0.25">
      <c r="A17" s="28">
        <v>16</v>
      </c>
      <c r="B17" s="35" t="s">
        <v>20</v>
      </c>
      <c r="C17" s="35" t="s">
        <v>20</v>
      </c>
      <c r="D17" s="35" t="s">
        <v>20</v>
      </c>
      <c r="E17" s="35" t="s">
        <v>20</v>
      </c>
      <c r="F17" s="35" t="s">
        <v>20</v>
      </c>
      <c r="G17" s="35" t="s">
        <v>20</v>
      </c>
      <c r="H17" s="36">
        <v>1.52E-2</v>
      </c>
      <c r="I17" s="36">
        <v>1.5800000000000002E-2</v>
      </c>
      <c r="J17" s="36">
        <v>1.6399999999999998E-2</v>
      </c>
      <c r="K17" s="36">
        <v>1.7000000000000001E-2</v>
      </c>
      <c r="L17" s="36">
        <v>1.7600000000000001E-2</v>
      </c>
      <c r="M17" s="36">
        <v>1.8200000000000001E-2</v>
      </c>
      <c r="N17" s="36">
        <v>1.8799999999999997E-2</v>
      </c>
      <c r="O17" s="36">
        <v>1.9400000000000001E-2</v>
      </c>
      <c r="P17" s="36">
        <v>0.02</v>
      </c>
    </row>
    <row r="18" spans="1:16" x14ac:dyDescent="0.25">
      <c r="A18" s="28">
        <v>17</v>
      </c>
      <c r="B18" s="35" t="s">
        <v>20</v>
      </c>
      <c r="C18" s="35" t="s">
        <v>20</v>
      </c>
      <c r="D18" s="35" t="s">
        <v>20</v>
      </c>
      <c r="E18" s="35" t="s">
        <v>20</v>
      </c>
      <c r="F18" s="35" t="s">
        <v>20</v>
      </c>
      <c r="G18" s="35" t="s">
        <v>20</v>
      </c>
      <c r="H18" s="36">
        <v>1.52E-2</v>
      </c>
      <c r="I18" s="36">
        <v>1.5800000000000002E-2</v>
      </c>
      <c r="J18" s="36">
        <v>1.6399999999999998E-2</v>
      </c>
      <c r="K18" s="36">
        <v>1.7000000000000001E-2</v>
      </c>
      <c r="L18" s="36">
        <v>1.7600000000000001E-2</v>
      </c>
      <c r="M18" s="36">
        <v>1.8200000000000001E-2</v>
      </c>
      <c r="N18" s="36">
        <v>1.8799999999999997E-2</v>
      </c>
      <c r="O18" s="36">
        <v>1.9400000000000001E-2</v>
      </c>
      <c r="P18" s="36">
        <v>0.02</v>
      </c>
    </row>
    <row r="19" spans="1:16" x14ac:dyDescent="0.25">
      <c r="A19" s="28">
        <v>18</v>
      </c>
      <c r="B19" s="35" t="s">
        <v>20</v>
      </c>
      <c r="C19" s="35" t="s">
        <v>20</v>
      </c>
      <c r="D19" s="35" t="s">
        <v>20</v>
      </c>
      <c r="E19" s="35" t="s">
        <v>20</v>
      </c>
      <c r="F19" s="35" t="s">
        <v>20</v>
      </c>
      <c r="G19" s="35" t="s">
        <v>20</v>
      </c>
      <c r="H19" s="36">
        <v>1.52E-2</v>
      </c>
      <c r="I19" s="36">
        <v>1.5800000000000002E-2</v>
      </c>
      <c r="J19" s="36">
        <v>1.6399999999999998E-2</v>
      </c>
      <c r="K19" s="36">
        <v>1.7000000000000001E-2</v>
      </c>
      <c r="L19" s="36">
        <v>1.7600000000000001E-2</v>
      </c>
      <c r="M19" s="36">
        <v>1.8200000000000001E-2</v>
      </c>
      <c r="N19" s="36">
        <v>1.8799999999999997E-2</v>
      </c>
      <c r="O19" s="36">
        <v>1.9400000000000001E-2</v>
      </c>
      <c r="P19" s="36">
        <v>0.02</v>
      </c>
    </row>
    <row r="20" spans="1:16" x14ac:dyDescent="0.25">
      <c r="A20" s="28">
        <v>19</v>
      </c>
      <c r="B20" s="35" t="s">
        <v>20</v>
      </c>
      <c r="C20" s="35" t="s">
        <v>20</v>
      </c>
      <c r="D20" s="35" t="s">
        <v>20</v>
      </c>
      <c r="E20" s="35" t="s">
        <v>20</v>
      </c>
      <c r="F20" s="35" t="s">
        <v>20</v>
      </c>
      <c r="G20" s="35" t="s">
        <v>20</v>
      </c>
      <c r="H20" s="36">
        <v>1.52E-2</v>
      </c>
      <c r="I20" s="36">
        <v>1.5800000000000002E-2</v>
      </c>
      <c r="J20" s="36">
        <v>1.6399999999999998E-2</v>
      </c>
      <c r="K20" s="36">
        <v>1.7000000000000001E-2</v>
      </c>
      <c r="L20" s="36">
        <v>1.7600000000000001E-2</v>
      </c>
      <c r="M20" s="36">
        <v>1.8200000000000001E-2</v>
      </c>
      <c r="N20" s="36">
        <v>1.8799999999999997E-2</v>
      </c>
      <c r="O20" s="36">
        <v>1.9400000000000001E-2</v>
      </c>
      <c r="P20" s="36">
        <v>0.02</v>
      </c>
    </row>
    <row r="21" spans="1:16" x14ac:dyDescent="0.25">
      <c r="A21" s="28">
        <v>20</v>
      </c>
      <c r="B21" s="35" t="s">
        <v>20</v>
      </c>
      <c r="C21" s="36">
        <v>1.2E-2</v>
      </c>
      <c r="D21" s="36">
        <v>1.3000000000000001E-2</v>
      </c>
      <c r="E21" s="36">
        <v>1.3999999999999999E-2</v>
      </c>
      <c r="F21" s="36">
        <v>1.4999999999999999E-2</v>
      </c>
      <c r="G21" s="36">
        <v>1.6E-2</v>
      </c>
      <c r="H21" s="36">
        <v>1.7000000000000001E-2</v>
      </c>
      <c r="I21" s="36">
        <v>1.8000000000000002E-2</v>
      </c>
      <c r="J21" s="36">
        <v>1.9E-2</v>
      </c>
      <c r="K21" s="36">
        <v>0.02</v>
      </c>
      <c r="L21" s="36">
        <v>0.02</v>
      </c>
      <c r="M21" s="36">
        <v>0.02</v>
      </c>
      <c r="N21" s="36">
        <v>0.02</v>
      </c>
      <c r="O21" s="36">
        <v>0.02</v>
      </c>
      <c r="P21" s="36">
        <v>0.02</v>
      </c>
    </row>
    <row r="22" spans="1:16" x14ac:dyDescent="0.25">
      <c r="A22" s="28">
        <v>21</v>
      </c>
      <c r="B22" s="35" t="s">
        <v>20</v>
      </c>
      <c r="C22" s="36">
        <v>1.3000000000000001E-2</v>
      </c>
      <c r="D22" s="36">
        <v>1.3999999999999999E-2</v>
      </c>
      <c r="E22" s="36">
        <v>1.4999999999999999E-2</v>
      </c>
      <c r="F22" s="36">
        <v>1.6E-2</v>
      </c>
      <c r="G22" s="36">
        <v>1.7000000000000001E-2</v>
      </c>
      <c r="H22" s="36">
        <v>1.8000000000000002E-2</v>
      </c>
      <c r="I22" s="36">
        <v>1.9E-2</v>
      </c>
      <c r="J22" s="36">
        <v>0.02</v>
      </c>
      <c r="K22" s="36">
        <v>0.02</v>
      </c>
      <c r="L22" s="36">
        <v>0.02</v>
      </c>
      <c r="M22" s="36">
        <v>0.02</v>
      </c>
      <c r="N22" s="36">
        <v>0.02</v>
      </c>
      <c r="O22" s="36">
        <v>0.02</v>
      </c>
      <c r="P22" s="36">
        <v>0.02</v>
      </c>
    </row>
    <row r="23" spans="1:16" x14ac:dyDescent="0.25">
      <c r="A23" s="28">
        <v>22</v>
      </c>
      <c r="B23" s="35" t="s">
        <v>20</v>
      </c>
      <c r="C23" s="36">
        <v>1.3999999999999999E-2</v>
      </c>
      <c r="D23" s="36">
        <v>1.4999999999999999E-2</v>
      </c>
      <c r="E23" s="36">
        <v>1.6E-2</v>
      </c>
      <c r="F23" s="36">
        <v>1.7000000000000001E-2</v>
      </c>
      <c r="G23" s="36">
        <v>1.8000000000000002E-2</v>
      </c>
      <c r="H23" s="36">
        <v>1.9E-2</v>
      </c>
      <c r="I23" s="36">
        <v>0.02</v>
      </c>
      <c r="J23" s="36">
        <v>0.02</v>
      </c>
      <c r="K23" s="36">
        <v>0.02</v>
      </c>
      <c r="L23" s="36">
        <v>0.02</v>
      </c>
      <c r="M23" s="36">
        <v>0.02</v>
      </c>
      <c r="N23" s="36">
        <v>0.02</v>
      </c>
      <c r="O23" s="36">
        <v>0.02</v>
      </c>
      <c r="P23" s="36">
        <v>0.02</v>
      </c>
    </row>
    <row r="24" spans="1:16" x14ac:dyDescent="0.25">
      <c r="A24" s="28">
        <v>23</v>
      </c>
      <c r="B24" s="35" t="s">
        <v>20</v>
      </c>
      <c r="C24" s="36">
        <v>1.4999999999999999E-2</v>
      </c>
      <c r="D24" s="36">
        <v>1.6E-2</v>
      </c>
      <c r="E24" s="36">
        <v>1.7000000000000001E-2</v>
      </c>
      <c r="F24" s="36">
        <v>1.8000000000000002E-2</v>
      </c>
      <c r="G24" s="36">
        <v>1.9E-2</v>
      </c>
      <c r="H24" s="36">
        <v>0.02</v>
      </c>
      <c r="I24" s="36">
        <v>0.02</v>
      </c>
      <c r="J24" s="36">
        <v>0.02</v>
      </c>
      <c r="K24" s="36">
        <v>0.02</v>
      </c>
      <c r="L24" s="36">
        <v>0.02</v>
      </c>
      <c r="M24" s="36">
        <v>0.02</v>
      </c>
      <c r="N24" s="36">
        <v>0.02</v>
      </c>
      <c r="O24" s="36">
        <v>0.02</v>
      </c>
      <c r="P24" s="36">
        <v>0.02</v>
      </c>
    </row>
    <row r="25" spans="1:16" x14ac:dyDescent="0.25">
      <c r="A25" s="28">
        <v>24</v>
      </c>
      <c r="B25" s="35" t="s">
        <v>20</v>
      </c>
      <c r="C25" s="36">
        <v>1.6E-2</v>
      </c>
      <c r="D25" s="36">
        <v>1.7000000000000001E-2</v>
      </c>
      <c r="E25" s="36">
        <v>1.8000000000000002E-2</v>
      </c>
      <c r="F25" s="36">
        <v>1.9E-2</v>
      </c>
      <c r="G25" s="36">
        <v>0.02</v>
      </c>
      <c r="H25" s="36">
        <v>0.02</v>
      </c>
      <c r="I25" s="36">
        <v>0.02</v>
      </c>
      <c r="J25" s="36">
        <v>0.02</v>
      </c>
      <c r="K25" s="36">
        <v>0.02</v>
      </c>
      <c r="L25" s="36">
        <v>0.02</v>
      </c>
      <c r="M25" s="36">
        <v>0.02</v>
      </c>
      <c r="N25" s="36">
        <v>0.02</v>
      </c>
      <c r="O25" s="36">
        <v>0.02</v>
      </c>
      <c r="P25" s="36">
        <v>0.02</v>
      </c>
    </row>
    <row r="26" spans="1:16" x14ac:dyDescent="0.25">
      <c r="A26" s="28">
        <v>25</v>
      </c>
      <c r="B26" s="35" t="s">
        <v>20</v>
      </c>
      <c r="C26" s="36">
        <v>1.7000000000000001E-2</v>
      </c>
      <c r="D26" s="36">
        <v>1.8000000000000002E-2</v>
      </c>
      <c r="E26" s="36">
        <v>1.9E-2</v>
      </c>
      <c r="F26" s="36">
        <v>0.02</v>
      </c>
      <c r="G26" s="36">
        <v>0.02</v>
      </c>
      <c r="H26" s="36">
        <v>0.02</v>
      </c>
      <c r="I26" s="36">
        <v>0.02</v>
      </c>
      <c r="J26" s="36">
        <v>0.02</v>
      </c>
      <c r="K26" s="36">
        <v>0.02</v>
      </c>
      <c r="L26" s="36">
        <v>0.02</v>
      </c>
      <c r="M26" s="36">
        <v>0.02</v>
      </c>
      <c r="N26" s="36">
        <v>0.02</v>
      </c>
      <c r="O26" s="36">
        <v>0.02</v>
      </c>
      <c r="P26" s="36">
        <v>0.02</v>
      </c>
    </row>
    <row r="27" spans="1:16" x14ac:dyDescent="0.25">
      <c r="A27" s="28">
        <v>26</v>
      </c>
      <c r="B27" s="35" t="s">
        <v>20</v>
      </c>
      <c r="C27" s="36">
        <v>1.8000000000000002E-2</v>
      </c>
      <c r="D27" s="36">
        <v>1.9E-2</v>
      </c>
      <c r="E27" s="36">
        <v>0.02</v>
      </c>
      <c r="F27" s="36">
        <v>0.02</v>
      </c>
      <c r="G27" s="36">
        <v>0.02</v>
      </c>
      <c r="H27" s="36">
        <v>0.02</v>
      </c>
      <c r="I27" s="36">
        <v>0.02</v>
      </c>
      <c r="J27" s="36">
        <v>0.02</v>
      </c>
      <c r="K27" s="36">
        <v>0.02</v>
      </c>
      <c r="L27" s="36">
        <v>0.02</v>
      </c>
      <c r="M27" s="36">
        <v>0.02</v>
      </c>
      <c r="N27" s="36">
        <v>0.02</v>
      </c>
      <c r="O27" s="36">
        <v>0.02</v>
      </c>
      <c r="P27" s="36">
        <v>0.02</v>
      </c>
    </row>
    <row r="28" spans="1:16" x14ac:dyDescent="0.25">
      <c r="A28" s="28">
        <v>27</v>
      </c>
      <c r="B28" s="35" t="s">
        <v>20</v>
      </c>
      <c r="C28" s="36">
        <v>1.9E-2</v>
      </c>
      <c r="D28" s="36">
        <v>0.02</v>
      </c>
      <c r="E28" s="36">
        <v>0.02</v>
      </c>
      <c r="F28" s="36">
        <v>0.02</v>
      </c>
      <c r="G28" s="36">
        <v>0.02</v>
      </c>
      <c r="H28" s="36">
        <v>0.02</v>
      </c>
      <c r="I28" s="36">
        <v>0.02</v>
      </c>
      <c r="J28" s="36">
        <v>0.02</v>
      </c>
      <c r="K28" s="36">
        <v>0.02</v>
      </c>
      <c r="L28" s="36">
        <v>0.02</v>
      </c>
      <c r="M28" s="36">
        <v>0.02</v>
      </c>
      <c r="N28" s="36">
        <v>0.02</v>
      </c>
      <c r="O28" s="36">
        <v>0.02</v>
      </c>
      <c r="P28" s="36">
        <v>0.02</v>
      </c>
    </row>
    <row r="29" spans="1:16" x14ac:dyDescent="0.25">
      <c r="A29" s="28">
        <v>28</v>
      </c>
      <c r="B29" s="35" t="s">
        <v>20</v>
      </c>
      <c r="C29" s="36">
        <v>0.02</v>
      </c>
      <c r="D29" s="36">
        <v>0.02</v>
      </c>
      <c r="E29" s="36">
        <v>0.02</v>
      </c>
      <c r="F29" s="36">
        <v>0.02</v>
      </c>
      <c r="G29" s="36">
        <v>0.02</v>
      </c>
      <c r="H29" s="36">
        <v>0.02</v>
      </c>
      <c r="I29" s="36">
        <v>0.02</v>
      </c>
      <c r="J29" s="36">
        <v>0.02</v>
      </c>
      <c r="K29" s="36">
        <v>0.02</v>
      </c>
      <c r="L29" s="36">
        <v>0.02</v>
      </c>
      <c r="M29" s="36">
        <v>0.02</v>
      </c>
      <c r="N29" s="36">
        <v>0.02</v>
      </c>
      <c r="O29" s="36">
        <v>0.02</v>
      </c>
      <c r="P29" s="36">
        <v>0.02</v>
      </c>
    </row>
    <row r="30" spans="1:16" x14ac:dyDescent="0.25">
      <c r="A30" s="28">
        <v>29</v>
      </c>
      <c r="B30" s="35" t="s">
        <v>20</v>
      </c>
      <c r="C30" s="36">
        <v>0.02</v>
      </c>
      <c r="D30" s="36">
        <v>0.02</v>
      </c>
      <c r="E30" s="36">
        <v>0.02</v>
      </c>
      <c r="F30" s="36">
        <v>0.02</v>
      </c>
      <c r="G30" s="36">
        <v>0.02</v>
      </c>
      <c r="H30" s="36">
        <v>0.02</v>
      </c>
      <c r="I30" s="36">
        <v>0.02</v>
      </c>
      <c r="J30" s="36">
        <v>0.02</v>
      </c>
      <c r="K30" s="36">
        <v>0.02</v>
      </c>
      <c r="L30" s="36">
        <v>0.02</v>
      </c>
      <c r="M30" s="36">
        <v>0.02</v>
      </c>
      <c r="N30" s="36">
        <v>0.02</v>
      </c>
      <c r="O30" s="36">
        <v>0.02</v>
      </c>
      <c r="P30" s="36">
        <v>0.02</v>
      </c>
    </row>
    <row r="31" spans="1:16" x14ac:dyDescent="0.25">
      <c r="A31" s="28">
        <v>30</v>
      </c>
      <c r="B31" s="36">
        <v>0.02</v>
      </c>
      <c r="C31" s="36">
        <v>0.02</v>
      </c>
      <c r="D31" s="36">
        <v>0.02</v>
      </c>
      <c r="E31" s="36">
        <v>0.02</v>
      </c>
      <c r="F31" s="36">
        <v>0.02</v>
      </c>
      <c r="G31" s="36">
        <v>0.02</v>
      </c>
      <c r="H31" s="36">
        <v>0.02</v>
      </c>
      <c r="I31" s="36">
        <v>0.02</v>
      </c>
      <c r="J31" s="36">
        <v>0.02</v>
      </c>
      <c r="K31" s="36">
        <v>0.02</v>
      </c>
      <c r="L31" s="36">
        <v>0.02</v>
      </c>
      <c r="M31" s="36">
        <v>0.02</v>
      </c>
      <c r="N31" s="36">
        <v>0.02</v>
      </c>
      <c r="O31" s="36">
        <v>0.02</v>
      </c>
      <c r="P31" s="36">
        <v>0.02</v>
      </c>
    </row>
    <row r="33" spans="14:16" x14ac:dyDescent="0.25">
      <c r="N33" s="9"/>
      <c r="O33" s="9"/>
      <c r="P33" s="9"/>
    </row>
    <row r="34" spans="14:16" x14ac:dyDescent="0.25">
      <c r="N34" s="9"/>
      <c r="O34" s="9"/>
      <c r="P34" s="9"/>
    </row>
    <row r="35" spans="14:16" x14ac:dyDescent="0.25">
      <c r="N35" s="9"/>
      <c r="O35" s="9"/>
      <c r="P35" s="9"/>
    </row>
    <row r="36" spans="14:16" x14ac:dyDescent="0.25">
      <c r="N36" s="9"/>
      <c r="O36" s="9"/>
      <c r="P36" s="9"/>
    </row>
    <row r="37" spans="14:16" x14ac:dyDescent="0.25">
      <c r="N37" s="9"/>
      <c r="O37" s="9"/>
      <c r="P37" s="9"/>
    </row>
    <row r="38" spans="14:16" x14ac:dyDescent="0.25">
      <c r="N38" s="9"/>
      <c r="O38" s="9"/>
      <c r="P38" s="9"/>
    </row>
    <row r="39" spans="14:16" x14ac:dyDescent="0.25">
      <c r="N39" s="9"/>
      <c r="O39" s="9"/>
      <c r="P39" s="9"/>
    </row>
    <row r="40" spans="14:16" x14ac:dyDescent="0.25">
      <c r="N40" s="9"/>
      <c r="O40" s="9"/>
      <c r="P40" s="9"/>
    </row>
    <row r="41" spans="14:16" x14ac:dyDescent="0.25">
      <c r="N41" s="9"/>
      <c r="O41" s="9"/>
      <c r="P41" s="9"/>
    </row>
    <row r="42" spans="14:16" x14ac:dyDescent="0.25">
      <c r="N42" s="9"/>
      <c r="O42" s="9"/>
      <c r="P42" s="9"/>
    </row>
    <row r="43" spans="14:16" x14ac:dyDescent="0.25">
      <c r="N43" s="9"/>
      <c r="O43" s="9"/>
      <c r="P43" s="9"/>
    </row>
    <row r="44" spans="14:16" x14ac:dyDescent="0.25">
      <c r="N44" s="9"/>
      <c r="O44" s="9"/>
      <c r="P44" s="9"/>
    </row>
    <row r="45" spans="14:16" x14ac:dyDescent="0.25">
      <c r="N45" s="9"/>
      <c r="O45" s="9"/>
      <c r="P45" s="9"/>
    </row>
    <row r="46" spans="14:16" x14ac:dyDescent="0.25">
      <c r="N46" s="9"/>
      <c r="O46" s="9"/>
      <c r="P46" s="9"/>
    </row>
    <row r="47" spans="14:16" x14ac:dyDescent="0.25">
      <c r="N47" s="9"/>
      <c r="O47" s="9"/>
      <c r="P47" s="9"/>
    </row>
    <row r="48" spans="14:16" x14ac:dyDescent="0.25">
      <c r="N48" s="9"/>
      <c r="O48" s="9"/>
      <c r="P48" s="9"/>
    </row>
    <row r="49" spans="14:16" x14ac:dyDescent="0.25">
      <c r="N49" s="9"/>
      <c r="O49" s="9"/>
      <c r="P49" s="9"/>
    </row>
    <row r="50" spans="14:16" x14ac:dyDescent="0.25">
      <c r="N50" s="9"/>
      <c r="O50" s="9"/>
      <c r="P50" s="9"/>
    </row>
    <row r="51" spans="14:16" x14ac:dyDescent="0.25">
      <c r="N51" s="9"/>
      <c r="O51" s="9"/>
      <c r="P51" s="9"/>
    </row>
    <row r="52" spans="14:16" x14ac:dyDescent="0.25">
      <c r="N52" s="9"/>
      <c r="O52" s="9"/>
      <c r="P52" s="9"/>
    </row>
    <row r="53" spans="14:16" x14ac:dyDescent="0.25">
      <c r="N53" s="9"/>
      <c r="O53" s="9"/>
      <c r="P53" s="9"/>
    </row>
    <row r="54" spans="14:16" x14ac:dyDescent="0.25">
      <c r="N54" s="9"/>
      <c r="O54" s="9"/>
      <c r="P54" s="9"/>
    </row>
    <row r="55" spans="14:16" x14ac:dyDescent="0.25">
      <c r="N55" s="9"/>
      <c r="O55" s="9"/>
      <c r="P55" s="9"/>
    </row>
    <row r="56" spans="14:16" x14ac:dyDescent="0.25">
      <c r="N56" s="9"/>
      <c r="O56" s="9"/>
      <c r="P56" s="9"/>
    </row>
    <row r="57" spans="14:16" x14ac:dyDescent="0.25">
      <c r="N57" s="9"/>
      <c r="O57" s="9"/>
      <c r="P57" s="9"/>
    </row>
    <row r="58" spans="14:16" x14ac:dyDescent="0.25">
      <c r="N58" s="9"/>
      <c r="O58" s="9"/>
      <c r="P58" s="9"/>
    </row>
    <row r="59" spans="14:16" x14ac:dyDescent="0.25">
      <c r="N59" s="9"/>
      <c r="O59" s="9"/>
      <c r="P59" s="9"/>
    </row>
    <row r="60" spans="14:16" x14ac:dyDescent="0.25">
      <c r="N60" s="9"/>
      <c r="O60" s="9"/>
      <c r="P60" s="9"/>
    </row>
  </sheetData>
  <sheetProtection selectLockedCells="1" selectUnlockedCells="1"/>
  <printOptions horizontalCentered="1"/>
  <pageMargins left="0.35" right="0.27" top="0.76" bottom="0.81" header="0.5" footer="0.5"/>
  <pageSetup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workbookViewId="0">
      <selection activeCell="D27" sqref="D27"/>
    </sheetView>
  </sheetViews>
  <sheetFormatPr defaultRowHeight="15" x14ac:dyDescent="0.25"/>
  <cols>
    <col min="1" max="1" width="19.7109375" customWidth="1"/>
    <col min="2" max="2" width="15.5703125" bestFit="1" customWidth="1"/>
    <col min="3" max="3" width="2.28515625" bestFit="1" customWidth="1"/>
    <col min="4" max="4" width="13.5703125" bestFit="1" customWidth="1"/>
    <col min="5" max="5" width="2.5703125" bestFit="1" customWidth="1"/>
    <col min="6" max="6" width="13.5703125" bestFit="1" customWidth="1"/>
    <col min="7" max="7" width="2.28515625" bestFit="1" customWidth="1"/>
    <col min="8" max="8" width="14.28515625" bestFit="1" customWidth="1"/>
    <col min="9" max="9" width="2.5703125" bestFit="1" customWidth="1"/>
    <col min="10" max="10" width="12.85546875" bestFit="1" customWidth="1"/>
  </cols>
  <sheetData>
    <row r="2" spans="1:2" x14ac:dyDescent="0.25">
      <c r="A2">
        <f>YEAR(Calculator!B15)-YEAR(Calculator!B8)+IF(OR(MONTH(Calculator!B15)&lt;MONTH(Calculator!B8),AND(MONTH(Calculator!B15)=MONTH(Calculator!B8),DAY(Calculator!B15)&lt;DAY(Calculator!B8))),-1,0)</f>
        <v>0</v>
      </c>
      <c r="B2" t="s">
        <v>16</v>
      </c>
    </row>
    <row r="3" spans="1:2" x14ac:dyDescent="0.25">
      <c r="A3" s="6" t="e">
        <f>Calculator!B5*(DATE(2011,12,31)-Calculator!B11)/(Calculator!B6-Calculator!B11)</f>
        <v>#DIV/0!</v>
      </c>
      <c r="B3" t="s">
        <v>14</v>
      </c>
    </row>
    <row r="4" spans="1:2" x14ac:dyDescent="0.25">
      <c r="A4" s="6" t="e">
        <f>Calculator!B5-A3</f>
        <v>#DIV/0!</v>
      </c>
      <c r="B4" t="s">
        <v>15</v>
      </c>
    </row>
    <row r="5" spans="1:2" x14ac:dyDescent="0.25">
      <c r="A5" s="5" t="str">
        <f>IF(SUM(Calculator!N5:N23)&gt;0,"x",4.5%)</f>
        <v>x</v>
      </c>
      <c r="B5" t="s">
        <v>13</v>
      </c>
    </row>
    <row r="6" spans="1:2" x14ac:dyDescent="0.25">
      <c r="A6" t="e">
        <f>(1+A5)^(1/26)</f>
        <v>#VALUE!</v>
      </c>
      <c r="B6" t="s">
        <v>22</v>
      </c>
    </row>
    <row r="7" spans="1:2" x14ac:dyDescent="0.25">
      <c r="A7">
        <f>26*(Calculator!B13-Calculator!B6)/365</f>
        <v>0</v>
      </c>
      <c r="B7" t="s">
        <v>12</v>
      </c>
    </row>
    <row r="8" spans="1:2" x14ac:dyDescent="0.25">
      <c r="A8" s="6" t="e">
        <f>Calculator!B20*80*Calculator!B18*(1-A6^A7)/(1-A6)</f>
        <v>#VALUE!</v>
      </c>
      <c r="B8" t="s">
        <v>23</v>
      </c>
    </row>
    <row r="9" spans="1:2" x14ac:dyDescent="0.25">
      <c r="A9" s="6" t="e">
        <f>A3*1.0575^((Calculator!B13-Calculator!B6)/365)</f>
        <v>#DIV/0!</v>
      </c>
      <c r="B9" t="s">
        <v>24</v>
      </c>
    </row>
    <row r="10" spans="1:2" x14ac:dyDescent="0.25">
      <c r="A10" s="6" t="e">
        <f>A4*(1+A5)^((Calculator!B13-Calculator!B6)/365)</f>
        <v>#DIV/0!</v>
      </c>
      <c r="B10" t="s">
        <v>25</v>
      </c>
    </row>
    <row r="11" spans="1:2" x14ac:dyDescent="0.25">
      <c r="A11" s="6" t="e">
        <f>A9*1.0575^((Calculator!B15-Calculator!B13)/365)</f>
        <v>#DIV/0!</v>
      </c>
      <c r="B11" t="s">
        <v>26</v>
      </c>
    </row>
    <row r="12" spans="1:2" x14ac:dyDescent="0.25">
      <c r="A12" s="6" t="e">
        <f>(A10+A8)*(1+A5)^((Calculator!B15-Calculator!B13)/365)</f>
        <v>#DIV/0!</v>
      </c>
      <c r="B12" t="s">
        <v>27</v>
      </c>
    </row>
    <row r="13" spans="1:2" x14ac:dyDescent="0.25">
      <c r="A13" s="6" t="e">
        <f>A11+A12</f>
        <v>#DIV/0!</v>
      </c>
      <c r="B13" t="s">
        <v>28</v>
      </c>
    </row>
    <row r="16" spans="1:2" ht="16.5" x14ac:dyDescent="0.25">
      <c r="A16" s="13" t="s">
        <v>29</v>
      </c>
    </row>
    <row r="17" spans="1:10" ht="15.75" x14ac:dyDescent="0.25">
      <c r="A17" s="14"/>
      <c r="B17" s="15"/>
      <c r="C17" s="15"/>
      <c r="D17" s="15"/>
      <c r="E17" s="15"/>
      <c r="F17" s="15"/>
      <c r="G17" s="15"/>
      <c r="H17" s="15"/>
      <c r="I17" s="15"/>
      <c r="J17" s="15"/>
    </row>
    <row r="18" spans="1:10" ht="15.75" x14ac:dyDescent="0.25">
      <c r="A18" s="14" t="s">
        <v>38</v>
      </c>
      <c r="B18" s="14" t="s">
        <v>30</v>
      </c>
      <c r="C18" s="14"/>
      <c r="D18" s="14" t="s">
        <v>31</v>
      </c>
      <c r="E18" s="14"/>
      <c r="F18" s="14" t="s">
        <v>32</v>
      </c>
      <c r="G18" s="14"/>
      <c r="H18" s="14" t="s">
        <v>33</v>
      </c>
      <c r="I18" s="15"/>
      <c r="J18" s="15"/>
    </row>
    <row r="19" spans="1:10" ht="15.75" x14ac:dyDescent="0.25">
      <c r="A19" s="14"/>
      <c r="B19" s="15"/>
      <c r="C19" s="15"/>
      <c r="D19" s="15"/>
      <c r="E19" s="15"/>
      <c r="F19" s="15"/>
      <c r="G19" s="15"/>
      <c r="H19" s="15"/>
      <c r="I19" s="15"/>
      <c r="J19" s="15"/>
    </row>
    <row r="20" spans="1:10" ht="15.75" x14ac:dyDescent="0.25">
      <c r="A20" s="16">
        <f>A2</f>
        <v>0</v>
      </c>
      <c r="B20" s="17" t="e">
        <f>INDEX(Lookups!B6:AF41,IF(A20&gt;=65,36,A20-29),IF(D20&gt;30,2,31-FLOOR(D20,1)))/100</f>
        <v>#VALUE!</v>
      </c>
      <c r="C20" s="14" t="s">
        <v>34</v>
      </c>
      <c r="D20" s="18">
        <f>Calculator!B23</f>
        <v>0</v>
      </c>
      <c r="E20" s="14" t="s">
        <v>35</v>
      </c>
      <c r="F20" s="19" t="e">
        <f>B20*D20</f>
        <v>#VALUE!</v>
      </c>
      <c r="G20" s="14" t="s">
        <v>34</v>
      </c>
      <c r="H20" s="20">
        <f>Calculator!B20*174</f>
        <v>0</v>
      </c>
      <c r="I20" s="14" t="s">
        <v>35</v>
      </c>
      <c r="J20" s="21" t="e">
        <f>H20*F20</f>
        <v>#VALUE!</v>
      </c>
    </row>
    <row r="21" spans="1:10" ht="15.75" x14ac:dyDescent="0.25">
      <c r="A21" s="15"/>
      <c r="B21" s="15"/>
      <c r="C21" s="15"/>
      <c r="D21" s="15"/>
      <c r="E21" s="15"/>
      <c r="F21" s="15"/>
      <c r="G21" s="15"/>
      <c r="H21" s="15"/>
      <c r="I21" s="15"/>
      <c r="J21" s="15"/>
    </row>
    <row r="22" spans="1:10" ht="16.5" x14ac:dyDescent="0.25">
      <c r="A22" s="22" t="s">
        <v>37</v>
      </c>
    </row>
    <row r="23" spans="1:10" ht="15.75" x14ac:dyDescent="0.25">
      <c r="A23" s="14"/>
      <c r="B23" s="15"/>
      <c r="C23" s="15"/>
      <c r="D23" s="15"/>
      <c r="E23" s="15"/>
      <c r="F23" s="15"/>
      <c r="G23" s="15"/>
      <c r="H23" s="15"/>
    </row>
    <row r="24" spans="1:10" ht="15.75" x14ac:dyDescent="0.25">
      <c r="A24" s="14" t="s">
        <v>38</v>
      </c>
      <c r="B24" s="14" t="s">
        <v>39</v>
      </c>
      <c r="C24" s="14"/>
      <c r="D24" s="23" t="s">
        <v>46</v>
      </c>
      <c r="E24" s="14"/>
      <c r="F24" s="14" t="s">
        <v>36</v>
      </c>
      <c r="G24" s="14"/>
      <c r="H24" s="14"/>
    </row>
    <row r="25" spans="1:10" ht="15.75" x14ac:dyDescent="0.25">
      <c r="A25" s="14"/>
      <c r="B25" s="15"/>
      <c r="C25" s="15"/>
      <c r="D25" s="15"/>
      <c r="E25" s="15"/>
      <c r="F25" s="15"/>
      <c r="G25" s="15"/>
      <c r="H25" s="15"/>
    </row>
    <row r="26" spans="1:10" ht="15.75" x14ac:dyDescent="0.25">
      <c r="A26" s="16">
        <f>A20</f>
        <v>0</v>
      </c>
      <c r="B26" s="21" t="e">
        <f>A13</f>
        <v>#DIV/0!</v>
      </c>
      <c r="C26" s="14" t="s">
        <v>34</v>
      </c>
      <c r="D26" s="24" t="e">
        <f>VLOOKUP(A26,APR_2x,3,FALSE)</f>
        <v>#N/A</v>
      </c>
      <c r="E26" s="23" t="s">
        <v>34</v>
      </c>
      <c r="F26" s="16">
        <v>2</v>
      </c>
      <c r="I26" s="14" t="s">
        <v>35</v>
      </c>
      <c r="J26" s="20" t="e">
        <f>B26*D26*F26/1000</f>
        <v>#DIV/0!</v>
      </c>
    </row>
  </sheetData>
  <sheetProtection password="ED5E"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5"/>
  <sheetViews>
    <sheetView zoomScale="75" workbookViewId="0">
      <pane xSplit="1" ySplit="5" topLeftCell="Z6" activePane="bottomRight" state="frozen"/>
      <selection activeCell="D27" sqref="D27"/>
      <selection pane="topRight" activeCell="D27" sqref="D27"/>
      <selection pane="bottomLeft" activeCell="D27" sqref="D27"/>
      <selection pane="bottomRight" activeCell="AI4" sqref="AI4"/>
    </sheetView>
  </sheetViews>
  <sheetFormatPr defaultRowHeight="15.75" x14ac:dyDescent="0.25"/>
  <cols>
    <col min="1" max="13" width="9.140625" style="9"/>
    <col min="14" max="31" width="9.140625" style="10"/>
    <col min="32" max="38" width="9.140625" style="9"/>
    <col min="39" max="39" width="12" style="9" bestFit="1" customWidth="1"/>
    <col min="40" max="41" width="9.140625" style="9"/>
    <col min="42" max="42" width="10.42578125" style="9" bestFit="1" customWidth="1"/>
    <col min="43" max="16384" width="9.140625" style="9"/>
  </cols>
  <sheetData>
    <row r="1" spans="1:42" x14ac:dyDescent="0.25">
      <c r="A1" s="7" t="s">
        <v>17</v>
      </c>
      <c r="B1" s="8"/>
      <c r="C1" s="8"/>
      <c r="D1" s="8"/>
      <c r="E1" s="8"/>
      <c r="F1" s="8"/>
      <c r="G1" s="8"/>
      <c r="H1" s="8"/>
      <c r="I1" s="8"/>
      <c r="J1" s="8"/>
      <c r="AI1" s="25"/>
      <c r="AJ1" s="25"/>
      <c r="AK1" s="25"/>
      <c r="AL1" s="25"/>
      <c r="AM1" s="25"/>
      <c r="AN1" s="25"/>
      <c r="AO1" s="25"/>
      <c r="AP1" s="25" t="s">
        <v>40</v>
      </c>
    </row>
    <row r="2" spans="1:42" x14ac:dyDescent="0.25">
      <c r="AI2" s="26" t="s">
        <v>41</v>
      </c>
      <c r="AJ2" s="26"/>
      <c r="AK2" s="26"/>
      <c r="AL2" s="26"/>
      <c r="AM2" s="26"/>
      <c r="AN2" s="26"/>
      <c r="AO2" s="26"/>
      <c r="AP2" s="26"/>
    </row>
    <row r="3" spans="1:42" x14ac:dyDescent="0.25">
      <c r="C3" s="9" t="s">
        <v>18</v>
      </c>
      <c r="AI3" s="26" t="s">
        <v>57</v>
      </c>
      <c r="AJ3" s="26"/>
      <c r="AK3" s="26"/>
      <c r="AL3" s="26"/>
      <c r="AM3" s="26"/>
      <c r="AN3" s="26"/>
      <c r="AO3" s="26"/>
      <c r="AP3" s="26"/>
    </row>
    <row r="4" spans="1:42" x14ac:dyDescent="0.25">
      <c r="A4" s="9" t="s">
        <v>19</v>
      </c>
      <c r="AI4" s="26"/>
      <c r="AJ4" s="26"/>
      <c r="AK4" s="26"/>
      <c r="AL4" s="26"/>
      <c r="AM4" s="26"/>
      <c r="AN4" s="26"/>
      <c r="AO4" s="26"/>
      <c r="AP4" s="26"/>
    </row>
    <row r="5" spans="1:42" x14ac:dyDescent="0.25">
      <c r="B5" s="9">
        <v>30</v>
      </c>
      <c r="C5" s="9">
        <v>29</v>
      </c>
      <c r="D5" s="9">
        <v>28</v>
      </c>
      <c r="E5" s="9">
        <v>27</v>
      </c>
      <c r="F5" s="9">
        <v>26</v>
      </c>
      <c r="G5" s="9">
        <v>25</v>
      </c>
      <c r="H5" s="9">
        <v>24</v>
      </c>
      <c r="I5" s="9">
        <v>23</v>
      </c>
      <c r="J5" s="9">
        <v>22</v>
      </c>
      <c r="K5" s="9">
        <v>21</v>
      </c>
      <c r="L5" s="9">
        <v>20</v>
      </c>
      <c r="M5" s="9">
        <v>19</v>
      </c>
      <c r="N5" s="10">
        <v>18</v>
      </c>
      <c r="O5" s="10">
        <v>17</v>
      </c>
      <c r="P5" s="10">
        <v>16</v>
      </c>
      <c r="Q5" s="10">
        <v>15</v>
      </c>
      <c r="R5" s="10">
        <v>14</v>
      </c>
      <c r="S5" s="10">
        <v>13</v>
      </c>
      <c r="T5" s="10">
        <v>12</v>
      </c>
      <c r="U5" s="10">
        <v>11</v>
      </c>
      <c r="V5" s="10">
        <v>10</v>
      </c>
      <c r="W5" s="10">
        <v>9</v>
      </c>
      <c r="X5" s="10">
        <v>8</v>
      </c>
      <c r="Y5" s="10">
        <v>7</v>
      </c>
      <c r="Z5" s="10">
        <v>6</v>
      </c>
      <c r="AA5" s="10">
        <v>5</v>
      </c>
      <c r="AB5" s="10">
        <v>4</v>
      </c>
      <c r="AC5" s="10">
        <v>3</v>
      </c>
      <c r="AD5" s="10">
        <v>2</v>
      </c>
      <c r="AE5" s="10">
        <v>1</v>
      </c>
      <c r="AF5" s="10">
        <v>0</v>
      </c>
      <c r="AI5" s="26" t="s">
        <v>42</v>
      </c>
      <c r="AJ5" s="26"/>
      <c r="AK5" s="26"/>
      <c r="AL5" s="26"/>
      <c r="AM5" s="27"/>
      <c r="AN5" s="26"/>
      <c r="AO5" s="26"/>
      <c r="AP5" s="26"/>
    </row>
    <row r="6" spans="1:42" ht="15" x14ac:dyDescent="0.2">
      <c r="A6" s="9">
        <v>30</v>
      </c>
      <c r="B6" s="11">
        <v>2</v>
      </c>
      <c r="C6" s="12" t="s">
        <v>20</v>
      </c>
      <c r="D6" s="12" t="s">
        <v>20</v>
      </c>
      <c r="E6" s="12" t="s">
        <v>20</v>
      </c>
      <c r="F6" s="12" t="s">
        <v>20</v>
      </c>
      <c r="G6" s="12" t="s">
        <v>20</v>
      </c>
      <c r="H6" s="12" t="s">
        <v>20</v>
      </c>
      <c r="I6" s="12" t="s">
        <v>20</v>
      </c>
      <c r="J6" s="12" t="s">
        <v>20</v>
      </c>
      <c r="K6" s="12" t="s">
        <v>20</v>
      </c>
      <c r="L6" s="12" t="s">
        <v>20</v>
      </c>
      <c r="M6" s="12" t="s">
        <v>20</v>
      </c>
      <c r="N6" s="12" t="s">
        <v>20</v>
      </c>
      <c r="O6" s="12" t="s">
        <v>20</v>
      </c>
      <c r="P6" s="12" t="s">
        <v>20</v>
      </c>
      <c r="Q6" s="12" t="s">
        <v>20</v>
      </c>
      <c r="R6" s="12" t="s">
        <v>20</v>
      </c>
      <c r="S6" s="12" t="s">
        <v>20</v>
      </c>
      <c r="T6" s="12" t="s">
        <v>20</v>
      </c>
      <c r="U6" s="12" t="s">
        <v>20</v>
      </c>
      <c r="V6" s="12" t="s">
        <v>20</v>
      </c>
      <c r="W6" s="12" t="s">
        <v>20</v>
      </c>
      <c r="X6" s="12" t="s">
        <v>20</v>
      </c>
      <c r="Y6" s="12" t="s">
        <v>20</v>
      </c>
      <c r="Z6" s="12" t="s">
        <v>20</v>
      </c>
      <c r="AA6" s="12" t="s">
        <v>20</v>
      </c>
      <c r="AB6" s="12" t="s">
        <v>20</v>
      </c>
      <c r="AC6" s="12" t="s">
        <v>20</v>
      </c>
      <c r="AD6" s="12" t="s">
        <v>20</v>
      </c>
      <c r="AE6" s="12" t="s">
        <v>20</v>
      </c>
      <c r="AF6" s="12" t="s">
        <v>20</v>
      </c>
      <c r="AI6" s="26" t="s">
        <v>43</v>
      </c>
      <c r="AJ6" s="26"/>
      <c r="AK6" s="26"/>
      <c r="AL6" s="26"/>
      <c r="AM6" s="27"/>
      <c r="AN6" s="26"/>
      <c r="AO6" s="26"/>
      <c r="AP6" s="26"/>
    </row>
    <row r="7" spans="1:42" ht="15" x14ac:dyDescent="0.2">
      <c r="A7" s="9">
        <v>31</v>
      </c>
      <c r="B7" s="11">
        <v>2</v>
      </c>
      <c r="C7" s="12" t="s">
        <v>20</v>
      </c>
      <c r="D7" s="12" t="s">
        <v>20</v>
      </c>
      <c r="E7" s="12" t="s">
        <v>20</v>
      </c>
      <c r="F7" s="12" t="s">
        <v>20</v>
      </c>
      <c r="G7" s="12" t="s">
        <v>20</v>
      </c>
      <c r="H7" s="12" t="s">
        <v>20</v>
      </c>
      <c r="I7" s="12" t="s">
        <v>20</v>
      </c>
      <c r="J7" s="12" t="s">
        <v>20</v>
      </c>
      <c r="K7" s="12" t="s">
        <v>20</v>
      </c>
      <c r="L7" s="12" t="s">
        <v>20</v>
      </c>
      <c r="M7" s="12" t="s">
        <v>20</v>
      </c>
      <c r="N7" s="12" t="s">
        <v>20</v>
      </c>
      <c r="O7" s="12" t="s">
        <v>20</v>
      </c>
      <c r="P7" s="12" t="s">
        <v>20</v>
      </c>
      <c r="Q7" s="12" t="s">
        <v>20</v>
      </c>
      <c r="R7" s="12" t="s">
        <v>20</v>
      </c>
      <c r="S7" s="12" t="s">
        <v>20</v>
      </c>
      <c r="T7" s="12" t="s">
        <v>20</v>
      </c>
      <c r="U7" s="12" t="s">
        <v>20</v>
      </c>
      <c r="V7" s="12" t="s">
        <v>20</v>
      </c>
      <c r="W7" s="12" t="s">
        <v>20</v>
      </c>
      <c r="X7" s="12" t="s">
        <v>20</v>
      </c>
      <c r="Y7" s="12" t="s">
        <v>20</v>
      </c>
      <c r="Z7" s="12" t="s">
        <v>20</v>
      </c>
      <c r="AA7" s="12" t="s">
        <v>20</v>
      </c>
      <c r="AB7" s="12" t="s">
        <v>20</v>
      </c>
      <c r="AC7" s="12" t="s">
        <v>20</v>
      </c>
      <c r="AD7" s="12" t="s">
        <v>20</v>
      </c>
      <c r="AE7" s="12" t="s">
        <v>20</v>
      </c>
      <c r="AF7" s="12" t="s">
        <v>20</v>
      </c>
      <c r="AM7" s="31"/>
    </row>
    <row r="8" spans="1:42" ht="15" x14ac:dyDescent="0.2">
      <c r="A8" s="9">
        <v>32</v>
      </c>
      <c r="B8" s="11">
        <v>2</v>
      </c>
      <c r="C8" s="12" t="s">
        <v>20</v>
      </c>
      <c r="D8" s="12" t="s">
        <v>20</v>
      </c>
      <c r="E8" s="12" t="s">
        <v>20</v>
      </c>
      <c r="F8" s="12" t="s">
        <v>20</v>
      </c>
      <c r="G8" s="12" t="s">
        <v>20</v>
      </c>
      <c r="H8" s="12" t="s">
        <v>20</v>
      </c>
      <c r="I8" s="12" t="s">
        <v>20</v>
      </c>
      <c r="J8" s="12" t="s">
        <v>20</v>
      </c>
      <c r="K8" s="12" t="s">
        <v>20</v>
      </c>
      <c r="L8" s="12" t="s">
        <v>20</v>
      </c>
      <c r="M8" s="12" t="s">
        <v>20</v>
      </c>
      <c r="N8" s="12" t="s">
        <v>20</v>
      </c>
      <c r="O8" s="12" t="s">
        <v>20</v>
      </c>
      <c r="P8" s="12" t="s">
        <v>20</v>
      </c>
      <c r="Q8" s="12" t="s">
        <v>20</v>
      </c>
      <c r="R8" s="12" t="s">
        <v>20</v>
      </c>
      <c r="S8" s="12" t="s">
        <v>20</v>
      </c>
      <c r="T8" s="12" t="s">
        <v>20</v>
      </c>
      <c r="U8" s="12" t="s">
        <v>20</v>
      </c>
      <c r="V8" s="12" t="s">
        <v>20</v>
      </c>
      <c r="W8" s="12" t="s">
        <v>20</v>
      </c>
      <c r="X8" s="12" t="s">
        <v>20</v>
      </c>
      <c r="Y8" s="12" t="s">
        <v>20</v>
      </c>
      <c r="Z8" s="12" t="s">
        <v>20</v>
      </c>
      <c r="AA8" s="12" t="s">
        <v>20</v>
      </c>
      <c r="AB8" s="12" t="s">
        <v>20</v>
      </c>
      <c r="AC8" s="12" t="s">
        <v>20</v>
      </c>
      <c r="AD8" s="12" t="s">
        <v>20</v>
      </c>
      <c r="AE8" s="12" t="s">
        <v>20</v>
      </c>
      <c r="AF8" s="12" t="s">
        <v>20</v>
      </c>
      <c r="AM8" s="31"/>
    </row>
    <row r="9" spans="1:42" x14ac:dyDescent="0.25">
      <c r="A9" s="9">
        <v>33</v>
      </c>
      <c r="B9" s="11">
        <v>2</v>
      </c>
      <c r="C9" s="12" t="s">
        <v>20</v>
      </c>
      <c r="D9" s="12" t="s">
        <v>20</v>
      </c>
      <c r="E9" s="12" t="s">
        <v>20</v>
      </c>
      <c r="F9" s="12" t="s">
        <v>20</v>
      </c>
      <c r="G9" s="12" t="s">
        <v>20</v>
      </c>
      <c r="H9" s="12" t="s">
        <v>20</v>
      </c>
      <c r="I9" s="12" t="s">
        <v>20</v>
      </c>
      <c r="J9" s="12" t="s">
        <v>20</v>
      </c>
      <c r="K9" s="12" t="s">
        <v>20</v>
      </c>
      <c r="L9" s="12" t="s">
        <v>20</v>
      </c>
      <c r="M9" s="12" t="s">
        <v>20</v>
      </c>
      <c r="N9" s="12" t="s">
        <v>20</v>
      </c>
      <c r="O9" s="12" t="s">
        <v>20</v>
      </c>
      <c r="P9" s="12" t="s">
        <v>20</v>
      </c>
      <c r="Q9" s="12" t="s">
        <v>20</v>
      </c>
      <c r="R9" s="12" t="s">
        <v>20</v>
      </c>
      <c r="S9" s="12" t="s">
        <v>20</v>
      </c>
      <c r="T9" s="12" t="s">
        <v>20</v>
      </c>
      <c r="U9" s="12" t="s">
        <v>20</v>
      </c>
      <c r="V9" s="12" t="s">
        <v>20</v>
      </c>
      <c r="W9" s="12" t="s">
        <v>20</v>
      </c>
      <c r="X9" s="12" t="s">
        <v>20</v>
      </c>
      <c r="Y9" s="12" t="s">
        <v>20</v>
      </c>
      <c r="Z9" s="12" t="s">
        <v>20</v>
      </c>
      <c r="AA9" s="12" t="s">
        <v>20</v>
      </c>
      <c r="AB9" s="12" t="s">
        <v>20</v>
      </c>
      <c r="AC9" s="12" t="s">
        <v>20</v>
      </c>
      <c r="AD9" s="12" t="s">
        <v>20</v>
      </c>
      <c r="AE9" s="12" t="s">
        <v>20</v>
      </c>
      <c r="AF9" s="12" t="s">
        <v>20</v>
      </c>
      <c r="AK9" s="28" t="s">
        <v>44</v>
      </c>
      <c r="AL9" s="28"/>
      <c r="AM9" s="28" t="s">
        <v>45</v>
      </c>
    </row>
    <row r="10" spans="1:42" x14ac:dyDescent="0.25">
      <c r="A10" s="9">
        <v>34</v>
      </c>
      <c r="B10" s="11">
        <v>2</v>
      </c>
      <c r="C10" s="12" t="s">
        <v>20</v>
      </c>
      <c r="D10" s="12" t="s">
        <v>20</v>
      </c>
      <c r="E10" s="12" t="s">
        <v>20</v>
      </c>
      <c r="F10" s="12" t="s">
        <v>20</v>
      </c>
      <c r="G10" s="12" t="s">
        <v>20</v>
      </c>
      <c r="H10" s="12" t="s">
        <v>20</v>
      </c>
      <c r="I10" s="12" t="s">
        <v>20</v>
      </c>
      <c r="J10" s="12" t="s">
        <v>20</v>
      </c>
      <c r="K10" s="12" t="s">
        <v>20</v>
      </c>
      <c r="L10" s="12" t="s">
        <v>20</v>
      </c>
      <c r="M10" s="12" t="s">
        <v>20</v>
      </c>
      <c r="N10" s="12" t="s">
        <v>20</v>
      </c>
      <c r="O10" s="12" t="s">
        <v>20</v>
      </c>
      <c r="P10" s="12" t="s">
        <v>20</v>
      </c>
      <c r="Q10" s="12" t="s">
        <v>20</v>
      </c>
      <c r="R10" s="12" t="s">
        <v>20</v>
      </c>
      <c r="S10" s="12" t="s">
        <v>20</v>
      </c>
      <c r="T10" s="12" t="s">
        <v>20</v>
      </c>
      <c r="U10" s="12" t="s">
        <v>20</v>
      </c>
      <c r="V10" s="12" t="s">
        <v>20</v>
      </c>
      <c r="W10" s="12" t="s">
        <v>20</v>
      </c>
      <c r="X10" s="12" t="s">
        <v>20</v>
      </c>
      <c r="Y10" s="12" t="s">
        <v>20</v>
      </c>
      <c r="Z10" s="12" t="s">
        <v>20</v>
      </c>
      <c r="AA10" s="12" t="s">
        <v>20</v>
      </c>
      <c r="AB10" s="12" t="s">
        <v>20</v>
      </c>
      <c r="AC10" s="12" t="s">
        <v>20</v>
      </c>
      <c r="AD10" s="12" t="s">
        <v>20</v>
      </c>
      <c r="AE10" s="12" t="s">
        <v>20</v>
      </c>
      <c r="AF10" s="12" t="s">
        <v>20</v>
      </c>
      <c r="AK10" s="28" t="s">
        <v>19</v>
      </c>
      <c r="AL10" s="28"/>
      <c r="AM10" s="28" t="s">
        <v>30</v>
      </c>
    </row>
    <row r="11" spans="1:42" ht="15" x14ac:dyDescent="0.2">
      <c r="A11" s="9">
        <v>35</v>
      </c>
      <c r="B11" s="11">
        <v>2</v>
      </c>
      <c r="C11" s="12" t="s">
        <v>20</v>
      </c>
      <c r="D11" s="12" t="s">
        <v>20</v>
      </c>
      <c r="E11" s="12" t="s">
        <v>20</v>
      </c>
      <c r="F11" s="12" t="s">
        <v>20</v>
      </c>
      <c r="G11" s="12" t="s">
        <v>20</v>
      </c>
      <c r="H11" s="12" t="s">
        <v>20</v>
      </c>
      <c r="I11" s="12" t="s">
        <v>20</v>
      </c>
      <c r="J11" s="12" t="s">
        <v>20</v>
      </c>
      <c r="K11" s="12" t="s">
        <v>20</v>
      </c>
      <c r="L11" s="12" t="s">
        <v>20</v>
      </c>
      <c r="M11" s="12" t="s">
        <v>20</v>
      </c>
      <c r="N11" s="12" t="s">
        <v>20</v>
      </c>
      <c r="O11" s="12" t="s">
        <v>20</v>
      </c>
      <c r="P11" s="12" t="s">
        <v>20</v>
      </c>
      <c r="Q11" s="12" t="s">
        <v>20</v>
      </c>
      <c r="R11" s="12" t="s">
        <v>20</v>
      </c>
      <c r="S11" s="12" t="s">
        <v>20</v>
      </c>
      <c r="T11" s="12" t="s">
        <v>20</v>
      </c>
      <c r="U11" s="12" t="s">
        <v>20</v>
      </c>
      <c r="V11" s="12" t="s">
        <v>20</v>
      </c>
      <c r="W11" s="12" t="s">
        <v>20</v>
      </c>
      <c r="X11" s="12" t="s">
        <v>20</v>
      </c>
      <c r="Y11" s="12" t="s">
        <v>20</v>
      </c>
      <c r="Z11" s="12" t="s">
        <v>20</v>
      </c>
      <c r="AA11" s="12" t="s">
        <v>20</v>
      </c>
      <c r="AB11" s="12" t="s">
        <v>20</v>
      </c>
      <c r="AC11" s="12" t="s">
        <v>20</v>
      </c>
      <c r="AD11" s="12" t="s">
        <v>20</v>
      </c>
      <c r="AE11" s="12" t="s">
        <v>20</v>
      </c>
      <c r="AF11" s="12" t="s">
        <v>20</v>
      </c>
      <c r="AP11" s="8">
        <v>2010</v>
      </c>
    </row>
    <row r="12" spans="1:42" ht="15" x14ac:dyDescent="0.2">
      <c r="A12" s="9">
        <v>36</v>
      </c>
      <c r="B12" s="11">
        <v>2</v>
      </c>
      <c r="C12" s="12" t="s">
        <v>20</v>
      </c>
      <c r="D12" s="12" t="s">
        <v>20</v>
      </c>
      <c r="E12" s="12" t="s">
        <v>20</v>
      </c>
      <c r="F12" s="12" t="s">
        <v>20</v>
      </c>
      <c r="G12" s="12" t="s">
        <v>20</v>
      </c>
      <c r="H12" s="12" t="s">
        <v>20</v>
      </c>
      <c r="I12" s="12" t="s">
        <v>20</v>
      </c>
      <c r="J12" s="12" t="s">
        <v>20</v>
      </c>
      <c r="K12" s="12" t="s">
        <v>20</v>
      </c>
      <c r="L12" s="12" t="s">
        <v>20</v>
      </c>
      <c r="M12" s="12" t="s">
        <v>20</v>
      </c>
      <c r="N12" s="12" t="s">
        <v>20</v>
      </c>
      <c r="O12" s="12" t="s">
        <v>20</v>
      </c>
      <c r="P12" s="12" t="s">
        <v>20</v>
      </c>
      <c r="Q12" s="12" t="s">
        <v>20</v>
      </c>
      <c r="R12" s="12" t="s">
        <v>20</v>
      </c>
      <c r="S12" s="12" t="s">
        <v>20</v>
      </c>
      <c r="T12" s="12" t="s">
        <v>20</v>
      </c>
      <c r="U12" s="12" t="s">
        <v>20</v>
      </c>
      <c r="V12" s="12" t="s">
        <v>20</v>
      </c>
      <c r="W12" s="12" t="s">
        <v>20</v>
      </c>
      <c r="X12" s="12" t="s">
        <v>20</v>
      </c>
      <c r="Y12" s="12" t="s">
        <v>20</v>
      </c>
      <c r="Z12" s="12" t="s">
        <v>20</v>
      </c>
      <c r="AA12" s="12" t="s">
        <v>20</v>
      </c>
      <c r="AB12" s="12" t="s">
        <v>20</v>
      </c>
      <c r="AC12" s="12" t="s">
        <v>20</v>
      </c>
      <c r="AD12" s="12" t="s">
        <v>20</v>
      </c>
      <c r="AE12" s="12" t="s">
        <v>20</v>
      </c>
      <c r="AF12" s="12" t="s">
        <v>20</v>
      </c>
      <c r="AK12" s="8">
        <v>15</v>
      </c>
      <c r="AM12" s="29">
        <f t="shared" ref="AM12:AM21" si="0">AM13*AP12/AP13</f>
        <v>4.9026842378517452</v>
      </c>
      <c r="AO12" s="30"/>
      <c r="AP12" s="29">
        <v>5.0826596747078057</v>
      </c>
    </row>
    <row r="13" spans="1:42" ht="15" x14ac:dyDescent="0.2">
      <c r="A13" s="9">
        <v>37</v>
      </c>
      <c r="B13" s="11">
        <v>2</v>
      </c>
      <c r="C13" s="12" t="s">
        <v>20</v>
      </c>
      <c r="D13" s="12" t="s">
        <v>20</v>
      </c>
      <c r="E13" s="12" t="s">
        <v>20</v>
      </c>
      <c r="F13" s="12" t="s">
        <v>20</v>
      </c>
      <c r="G13" s="12" t="s">
        <v>20</v>
      </c>
      <c r="H13" s="12" t="s">
        <v>20</v>
      </c>
      <c r="I13" s="12" t="s">
        <v>20</v>
      </c>
      <c r="J13" s="12" t="s">
        <v>20</v>
      </c>
      <c r="K13" s="12" t="s">
        <v>20</v>
      </c>
      <c r="L13" s="12" t="s">
        <v>20</v>
      </c>
      <c r="M13" s="12" t="s">
        <v>20</v>
      </c>
      <c r="N13" s="12" t="s">
        <v>20</v>
      </c>
      <c r="O13" s="12" t="s">
        <v>20</v>
      </c>
      <c r="P13" s="12" t="s">
        <v>20</v>
      </c>
      <c r="Q13" s="12" t="s">
        <v>20</v>
      </c>
      <c r="R13" s="12" t="s">
        <v>20</v>
      </c>
      <c r="S13" s="12" t="s">
        <v>20</v>
      </c>
      <c r="T13" s="12" t="s">
        <v>20</v>
      </c>
      <c r="U13" s="12" t="s">
        <v>20</v>
      </c>
      <c r="V13" s="12" t="s">
        <v>20</v>
      </c>
      <c r="W13" s="12" t="s">
        <v>20</v>
      </c>
      <c r="X13" s="12" t="s">
        <v>20</v>
      </c>
      <c r="Y13" s="12" t="s">
        <v>20</v>
      </c>
      <c r="Z13" s="12" t="s">
        <v>20</v>
      </c>
      <c r="AA13" s="12" t="s">
        <v>20</v>
      </c>
      <c r="AB13" s="12" t="s">
        <v>20</v>
      </c>
      <c r="AC13" s="12" t="s">
        <v>20</v>
      </c>
      <c r="AD13" s="12" t="s">
        <v>20</v>
      </c>
      <c r="AE13" s="12" t="s">
        <v>20</v>
      </c>
      <c r="AF13" s="12" t="s">
        <v>20</v>
      </c>
      <c r="AK13" s="8">
        <v>16</v>
      </c>
      <c r="AM13" s="29">
        <f t="shared" si="0"/>
        <v>4.9090959569108845</v>
      </c>
      <c r="AO13" s="30"/>
      <c r="AP13" s="29">
        <v>5.0893067652252491</v>
      </c>
    </row>
    <row r="14" spans="1:42" ht="15" x14ac:dyDescent="0.2">
      <c r="A14" s="9">
        <v>38</v>
      </c>
      <c r="B14" s="11">
        <v>2</v>
      </c>
      <c r="C14" s="12" t="s">
        <v>20</v>
      </c>
      <c r="D14" s="12" t="s">
        <v>20</v>
      </c>
      <c r="E14" s="12" t="s">
        <v>20</v>
      </c>
      <c r="F14" s="12" t="s">
        <v>20</v>
      </c>
      <c r="G14" s="12" t="s">
        <v>20</v>
      </c>
      <c r="H14" s="12" t="s">
        <v>20</v>
      </c>
      <c r="I14" s="12" t="s">
        <v>20</v>
      </c>
      <c r="J14" s="12" t="s">
        <v>20</v>
      </c>
      <c r="K14" s="12" t="s">
        <v>20</v>
      </c>
      <c r="L14" s="12" t="s">
        <v>20</v>
      </c>
      <c r="M14" s="12" t="s">
        <v>20</v>
      </c>
      <c r="N14" s="12" t="s">
        <v>20</v>
      </c>
      <c r="O14" s="12" t="s">
        <v>20</v>
      </c>
      <c r="P14" s="12" t="s">
        <v>20</v>
      </c>
      <c r="Q14" s="12" t="s">
        <v>20</v>
      </c>
      <c r="R14" s="12" t="s">
        <v>20</v>
      </c>
      <c r="S14" s="12" t="s">
        <v>20</v>
      </c>
      <c r="T14" s="12" t="s">
        <v>20</v>
      </c>
      <c r="U14" s="12" t="s">
        <v>20</v>
      </c>
      <c r="V14" s="12" t="s">
        <v>20</v>
      </c>
      <c r="W14" s="12" t="s">
        <v>20</v>
      </c>
      <c r="X14" s="12" t="s">
        <v>20</v>
      </c>
      <c r="Y14" s="12" t="s">
        <v>20</v>
      </c>
      <c r="Z14" s="12" t="s">
        <v>20</v>
      </c>
      <c r="AA14" s="12" t="s">
        <v>20</v>
      </c>
      <c r="AB14" s="12" t="s">
        <v>20</v>
      </c>
      <c r="AC14" s="12" t="s">
        <v>20</v>
      </c>
      <c r="AD14" s="12" t="s">
        <v>20</v>
      </c>
      <c r="AE14" s="12" t="s">
        <v>20</v>
      </c>
      <c r="AF14" s="12" t="s">
        <v>20</v>
      </c>
      <c r="AK14" s="8">
        <v>17</v>
      </c>
      <c r="AM14" s="29">
        <f t="shared" si="0"/>
        <v>4.9159218203498547</v>
      </c>
      <c r="AO14" s="30"/>
      <c r="AP14" s="29">
        <v>5.0963832031851855</v>
      </c>
    </row>
    <row r="15" spans="1:42" ht="15" x14ac:dyDescent="0.2">
      <c r="A15" s="9">
        <v>39</v>
      </c>
      <c r="B15" s="11">
        <v>2</v>
      </c>
      <c r="C15" s="12" t="s">
        <v>20</v>
      </c>
      <c r="D15" s="12" t="s">
        <v>20</v>
      </c>
      <c r="E15" s="12" t="s">
        <v>20</v>
      </c>
      <c r="F15" s="12" t="s">
        <v>20</v>
      </c>
      <c r="G15" s="12" t="s">
        <v>20</v>
      </c>
      <c r="H15" s="12" t="s">
        <v>20</v>
      </c>
      <c r="I15" s="12" t="s">
        <v>20</v>
      </c>
      <c r="J15" s="12" t="s">
        <v>20</v>
      </c>
      <c r="K15" s="12" t="s">
        <v>20</v>
      </c>
      <c r="L15" s="12" t="s">
        <v>20</v>
      </c>
      <c r="M15" s="12" t="s">
        <v>20</v>
      </c>
      <c r="N15" s="12" t="s">
        <v>20</v>
      </c>
      <c r="O15" s="12" t="s">
        <v>20</v>
      </c>
      <c r="P15" s="12" t="s">
        <v>20</v>
      </c>
      <c r="Q15" s="12" t="s">
        <v>20</v>
      </c>
      <c r="R15" s="12" t="s">
        <v>20</v>
      </c>
      <c r="S15" s="12" t="s">
        <v>20</v>
      </c>
      <c r="T15" s="12" t="s">
        <v>20</v>
      </c>
      <c r="U15" s="12" t="s">
        <v>20</v>
      </c>
      <c r="V15" s="12" t="s">
        <v>20</v>
      </c>
      <c r="W15" s="12" t="s">
        <v>20</v>
      </c>
      <c r="X15" s="12" t="s">
        <v>20</v>
      </c>
      <c r="Y15" s="12" t="s">
        <v>20</v>
      </c>
      <c r="Z15" s="12" t="s">
        <v>20</v>
      </c>
      <c r="AA15" s="12" t="s">
        <v>20</v>
      </c>
      <c r="AB15" s="12" t="s">
        <v>20</v>
      </c>
      <c r="AC15" s="12" t="s">
        <v>20</v>
      </c>
      <c r="AD15" s="12" t="s">
        <v>20</v>
      </c>
      <c r="AE15" s="12" t="s">
        <v>20</v>
      </c>
      <c r="AF15" s="12" t="s">
        <v>20</v>
      </c>
      <c r="AK15" s="8">
        <v>18</v>
      </c>
      <c r="AM15" s="29">
        <f t="shared" si="0"/>
        <v>4.9231467780165374</v>
      </c>
      <c r="AO15" s="30"/>
      <c r="AP15" s="29">
        <v>5.1038733859508634</v>
      </c>
    </row>
    <row r="16" spans="1:42" ht="15" x14ac:dyDescent="0.2">
      <c r="A16" s="9">
        <v>40</v>
      </c>
      <c r="B16" s="11">
        <v>2</v>
      </c>
      <c r="C16" s="12" t="s">
        <v>20</v>
      </c>
      <c r="D16" s="12" t="s">
        <v>20</v>
      </c>
      <c r="E16" s="12" t="s">
        <v>20</v>
      </c>
      <c r="F16" s="12" t="s">
        <v>20</v>
      </c>
      <c r="G16" s="12" t="s">
        <v>20</v>
      </c>
      <c r="H16" s="12" t="s">
        <v>20</v>
      </c>
      <c r="I16" s="12" t="s">
        <v>20</v>
      </c>
      <c r="J16" s="12" t="s">
        <v>20</v>
      </c>
      <c r="K16" s="12" t="s">
        <v>20</v>
      </c>
      <c r="L16" s="12" t="s">
        <v>20</v>
      </c>
      <c r="M16" s="12" t="s">
        <v>20</v>
      </c>
      <c r="N16" s="12" t="s">
        <v>20</v>
      </c>
      <c r="O16" s="12" t="s">
        <v>20</v>
      </c>
      <c r="P16" s="12" t="s">
        <v>20</v>
      </c>
      <c r="Q16" s="12" t="s">
        <v>20</v>
      </c>
      <c r="R16" s="12" t="s">
        <v>20</v>
      </c>
      <c r="S16" s="12" t="s">
        <v>20</v>
      </c>
      <c r="T16" s="12" t="s">
        <v>20</v>
      </c>
      <c r="U16" s="12" t="s">
        <v>20</v>
      </c>
      <c r="V16" s="12" t="s">
        <v>20</v>
      </c>
      <c r="W16" s="12" t="s">
        <v>20</v>
      </c>
      <c r="X16" s="12" t="s">
        <v>20</v>
      </c>
      <c r="Y16" s="12" t="s">
        <v>20</v>
      </c>
      <c r="Z16" s="12" t="s">
        <v>20</v>
      </c>
      <c r="AA16" s="12" t="s">
        <v>20</v>
      </c>
      <c r="AB16" s="12" t="s">
        <v>20</v>
      </c>
      <c r="AC16" s="12" t="s">
        <v>20</v>
      </c>
      <c r="AD16" s="12" t="s">
        <v>20</v>
      </c>
      <c r="AE16" s="12" t="s">
        <v>20</v>
      </c>
      <c r="AF16" s="12" t="s">
        <v>20</v>
      </c>
      <c r="AK16" s="8">
        <v>19</v>
      </c>
      <c r="AM16" s="29">
        <f t="shared" si="0"/>
        <v>4.930793987898336</v>
      </c>
      <c r="AO16" s="30"/>
      <c r="AP16" s="29">
        <v>5.1118013216294775</v>
      </c>
    </row>
    <row r="17" spans="1:42" ht="15" x14ac:dyDescent="0.2">
      <c r="A17" s="9">
        <v>41</v>
      </c>
      <c r="B17" s="11">
        <v>2</v>
      </c>
      <c r="C17" s="12" t="s">
        <v>20</v>
      </c>
      <c r="D17" s="12" t="s">
        <v>20</v>
      </c>
      <c r="E17" s="12" t="s">
        <v>20</v>
      </c>
      <c r="F17" s="12" t="s">
        <v>20</v>
      </c>
      <c r="G17" s="12" t="s">
        <v>20</v>
      </c>
      <c r="H17" s="12" t="s">
        <v>20</v>
      </c>
      <c r="I17" s="12" t="s">
        <v>20</v>
      </c>
      <c r="J17" s="12" t="s">
        <v>20</v>
      </c>
      <c r="K17" s="12" t="s">
        <v>20</v>
      </c>
      <c r="L17" s="12" t="s">
        <v>20</v>
      </c>
      <c r="M17" s="12" t="s">
        <v>20</v>
      </c>
      <c r="N17" s="12" t="s">
        <v>20</v>
      </c>
      <c r="O17" s="12" t="s">
        <v>20</v>
      </c>
      <c r="P17" s="12" t="s">
        <v>20</v>
      </c>
      <c r="Q17" s="12" t="s">
        <v>20</v>
      </c>
      <c r="R17" s="12" t="s">
        <v>20</v>
      </c>
      <c r="S17" s="12" t="s">
        <v>20</v>
      </c>
      <c r="T17" s="12" t="s">
        <v>20</v>
      </c>
      <c r="U17" s="12" t="s">
        <v>20</v>
      </c>
      <c r="V17" s="12" t="s">
        <v>20</v>
      </c>
      <c r="W17" s="12" t="s">
        <v>20</v>
      </c>
      <c r="X17" s="12" t="s">
        <v>20</v>
      </c>
      <c r="Y17" s="12" t="s">
        <v>20</v>
      </c>
      <c r="Z17" s="12" t="s">
        <v>20</v>
      </c>
      <c r="AA17" s="12" t="s">
        <v>20</v>
      </c>
      <c r="AB17" s="12" t="s">
        <v>20</v>
      </c>
      <c r="AC17" s="12" t="s">
        <v>20</v>
      </c>
      <c r="AD17" s="12" t="s">
        <v>20</v>
      </c>
      <c r="AE17" s="12" t="s">
        <v>20</v>
      </c>
      <c r="AF17" s="12" t="s">
        <v>20</v>
      </c>
      <c r="AK17" s="8">
        <v>20</v>
      </c>
      <c r="AM17" s="29">
        <f t="shared" si="0"/>
        <v>4.9389086916198677</v>
      </c>
      <c r="AO17" s="30"/>
      <c r="AP17" s="29">
        <v>5.1202139126462916</v>
      </c>
    </row>
    <row r="18" spans="1:42" ht="15" x14ac:dyDescent="0.2">
      <c r="A18" s="9">
        <v>42</v>
      </c>
      <c r="B18" s="11">
        <v>2</v>
      </c>
      <c r="C18" s="12" t="s">
        <v>20</v>
      </c>
      <c r="D18" s="12" t="s">
        <v>20</v>
      </c>
      <c r="E18" s="12" t="s">
        <v>20</v>
      </c>
      <c r="F18" s="12" t="s">
        <v>20</v>
      </c>
      <c r="G18" s="12" t="s">
        <v>20</v>
      </c>
      <c r="H18" s="12" t="s">
        <v>20</v>
      </c>
      <c r="I18" s="12" t="s">
        <v>20</v>
      </c>
      <c r="J18" s="12" t="s">
        <v>20</v>
      </c>
      <c r="K18" s="12" t="s">
        <v>20</v>
      </c>
      <c r="L18" s="12" t="s">
        <v>20</v>
      </c>
      <c r="M18" s="12" t="s">
        <v>20</v>
      </c>
      <c r="N18" s="12" t="s">
        <v>20</v>
      </c>
      <c r="O18" s="12" t="s">
        <v>20</v>
      </c>
      <c r="P18" s="12" t="s">
        <v>20</v>
      </c>
      <c r="Q18" s="12" t="s">
        <v>20</v>
      </c>
      <c r="R18" s="12" t="s">
        <v>20</v>
      </c>
      <c r="S18" s="12" t="s">
        <v>20</v>
      </c>
      <c r="T18" s="12" t="s">
        <v>20</v>
      </c>
      <c r="U18" s="12" t="s">
        <v>20</v>
      </c>
      <c r="V18" s="12" t="s">
        <v>20</v>
      </c>
      <c r="W18" s="12" t="s">
        <v>20</v>
      </c>
      <c r="X18" s="12" t="s">
        <v>20</v>
      </c>
      <c r="Y18" s="12" t="s">
        <v>20</v>
      </c>
      <c r="Z18" s="12" t="s">
        <v>20</v>
      </c>
      <c r="AA18" s="12" t="s">
        <v>20</v>
      </c>
      <c r="AB18" s="12" t="s">
        <v>20</v>
      </c>
      <c r="AC18" s="12" t="s">
        <v>20</v>
      </c>
      <c r="AD18" s="12" t="s">
        <v>20</v>
      </c>
      <c r="AE18" s="12" t="s">
        <v>20</v>
      </c>
      <c r="AF18" s="12" t="s">
        <v>20</v>
      </c>
      <c r="AK18" s="8">
        <v>21</v>
      </c>
      <c r="AM18" s="29">
        <f t="shared" si="0"/>
        <v>4.9475350779384106</v>
      </c>
      <c r="AO18" s="30"/>
      <c r="AP18" s="29">
        <v>5.129156969908923</v>
      </c>
    </row>
    <row r="19" spans="1:42" ht="15" x14ac:dyDescent="0.2">
      <c r="A19" s="9">
        <v>43</v>
      </c>
      <c r="B19" s="11">
        <v>2</v>
      </c>
      <c r="C19" s="12" t="s">
        <v>20</v>
      </c>
      <c r="D19" s="12" t="s">
        <v>20</v>
      </c>
      <c r="E19" s="12" t="s">
        <v>20</v>
      </c>
      <c r="F19" s="12" t="s">
        <v>20</v>
      </c>
      <c r="G19" s="12" t="s">
        <v>20</v>
      </c>
      <c r="H19" s="12" t="s">
        <v>20</v>
      </c>
      <c r="I19" s="12" t="s">
        <v>20</v>
      </c>
      <c r="J19" s="12" t="s">
        <v>20</v>
      </c>
      <c r="K19" s="12" t="s">
        <v>20</v>
      </c>
      <c r="L19" s="12" t="s">
        <v>20</v>
      </c>
      <c r="M19" s="12" t="s">
        <v>20</v>
      </c>
      <c r="N19" s="12" t="s">
        <v>20</v>
      </c>
      <c r="O19" s="12" t="s">
        <v>20</v>
      </c>
      <c r="P19" s="12" t="s">
        <v>20</v>
      </c>
      <c r="Q19" s="12" t="s">
        <v>20</v>
      </c>
      <c r="R19" s="12" t="s">
        <v>20</v>
      </c>
      <c r="S19" s="12" t="s">
        <v>20</v>
      </c>
      <c r="T19" s="12" t="s">
        <v>20</v>
      </c>
      <c r="U19" s="12" t="s">
        <v>20</v>
      </c>
      <c r="V19" s="12" t="s">
        <v>20</v>
      </c>
      <c r="W19" s="12" t="s">
        <v>20</v>
      </c>
      <c r="X19" s="12" t="s">
        <v>20</v>
      </c>
      <c r="Y19" s="12" t="s">
        <v>20</v>
      </c>
      <c r="Z19" s="12" t="s">
        <v>20</v>
      </c>
      <c r="AA19" s="12" t="s">
        <v>20</v>
      </c>
      <c r="AB19" s="12" t="s">
        <v>20</v>
      </c>
      <c r="AC19" s="12" t="s">
        <v>20</v>
      </c>
      <c r="AD19" s="12" t="s">
        <v>20</v>
      </c>
      <c r="AE19" s="12" t="s">
        <v>20</v>
      </c>
      <c r="AF19" s="12" t="s">
        <v>20</v>
      </c>
      <c r="AK19" s="8">
        <v>22</v>
      </c>
      <c r="AM19" s="29">
        <f t="shared" si="0"/>
        <v>4.956711753398122</v>
      </c>
      <c r="AO19" s="30"/>
      <c r="AP19" s="29">
        <v>5.1386705171912164</v>
      </c>
    </row>
    <row r="20" spans="1:42" ht="15" x14ac:dyDescent="0.2">
      <c r="A20" s="9">
        <v>44</v>
      </c>
      <c r="B20" s="11">
        <v>2</v>
      </c>
      <c r="C20" s="12" t="s">
        <v>20</v>
      </c>
      <c r="D20" s="12" t="s">
        <v>20</v>
      </c>
      <c r="E20" s="12" t="s">
        <v>20</v>
      </c>
      <c r="F20" s="12" t="s">
        <v>20</v>
      </c>
      <c r="G20" s="12" t="s">
        <v>20</v>
      </c>
      <c r="H20" s="12" t="s">
        <v>20</v>
      </c>
      <c r="I20" s="12" t="s">
        <v>20</v>
      </c>
      <c r="J20" s="12" t="s">
        <v>20</v>
      </c>
      <c r="K20" s="12" t="s">
        <v>20</v>
      </c>
      <c r="L20" s="12" t="s">
        <v>20</v>
      </c>
      <c r="M20" s="12" t="s">
        <v>20</v>
      </c>
      <c r="N20" s="12" t="s">
        <v>20</v>
      </c>
      <c r="O20" s="12" t="s">
        <v>20</v>
      </c>
      <c r="P20" s="12" t="s">
        <v>20</v>
      </c>
      <c r="Q20" s="12" t="s">
        <v>20</v>
      </c>
      <c r="R20" s="12" t="s">
        <v>20</v>
      </c>
      <c r="S20" s="12" t="s">
        <v>20</v>
      </c>
      <c r="T20" s="12" t="s">
        <v>20</v>
      </c>
      <c r="U20" s="12" t="s">
        <v>20</v>
      </c>
      <c r="V20" s="12" t="s">
        <v>20</v>
      </c>
      <c r="W20" s="12" t="s">
        <v>20</v>
      </c>
      <c r="X20" s="12" t="s">
        <v>20</v>
      </c>
      <c r="Y20" s="12" t="s">
        <v>20</v>
      </c>
      <c r="Z20" s="12" t="s">
        <v>20</v>
      </c>
      <c r="AA20" s="12" t="s">
        <v>20</v>
      </c>
      <c r="AB20" s="12" t="s">
        <v>20</v>
      </c>
      <c r="AC20" s="12" t="s">
        <v>20</v>
      </c>
      <c r="AD20" s="12" t="s">
        <v>20</v>
      </c>
      <c r="AE20" s="12" t="s">
        <v>20</v>
      </c>
      <c r="AF20" s="12" t="s">
        <v>20</v>
      </c>
      <c r="AK20" s="8">
        <v>23</v>
      </c>
      <c r="AM20" s="29">
        <f t="shared" si="0"/>
        <v>4.9664654738062177</v>
      </c>
      <c r="AO20" s="30"/>
      <c r="AP20" s="29">
        <v>5.1487822924946007</v>
      </c>
    </row>
    <row r="21" spans="1:42" ht="15" x14ac:dyDescent="0.2">
      <c r="A21" s="9">
        <v>45</v>
      </c>
      <c r="B21" s="11">
        <v>2</v>
      </c>
      <c r="C21" s="12" t="s">
        <v>20</v>
      </c>
      <c r="D21" s="12" t="s">
        <v>20</v>
      </c>
      <c r="E21" s="12" t="s">
        <v>20</v>
      </c>
      <c r="F21" s="12" t="s">
        <v>20</v>
      </c>
      <c r="G21" s="12" t="s">
        <v>20</v>
      </c>
      <c r="H21" s="12" t="s">
        <v>20</v>
      </c>
      <c r="I21" s="12" t="s">
        <v>20</v>
      </c>
      <c r="J21" s="12" t="s">
        <v>20</v>
      </c>
      <c r="K21" s="12" t="s">
        <v>20</v>
      </c>
      <c r="L21" s="12" t="s">
        <v>20</v>
      </c>
      <c r="M21" s="12" t="s">
        <v>20</v>
      </c>
      <c r="N21" s="12" t="s">
        <v>20</v>
      </c>
      <c r="O21" s="12" t="s">
        <v>20</v>
      </c>
      <c r="P21" s="12" t="s">
        <v>20</v>
      </c>
      <c r="Q21" s="12" t="s">
        <v>20</v>
      </c>
      <c r="R21" s="12" t="s">
        <v>20</v>
      </c>
      <c r="S21" s="12" t="s">
        <v>20</v>
      </c>
      <c r="T21" s="12" t="s">
        <v>20</v>
      </c>
      <c r="U21" s="12" t="s">
        <v>20</v>
      </c>
      <c r="V21" s="12" t="s">
        <v>20</v>
      </c>
      <c r="W21" s="12" t="s">
        <v>20</v>
      </c>
      <c r="X21" s="12" t="s">
        <v>20</v>
      </c>
      <c r="Y21" s="12" t="s">
        <v>20</v>
      </c>
      <c r="Z21" s="12" t="s">
        <v>20</v>
      </c>
      <c r="AA21" s="12" t="s">
        <v>20</v>
      </c>
      <c r="AB21" s="12" t="s">
        <v>20</v>
      </c>
      <c r="AC21" s="12" t="s">
        <v>20</v>
      </c>
      <c r="AD21" s="12" t="s">
        <v>20</v>
      </c>
      <c r="AE21" s="12" t="s">
        <v>20</v>
      </c>
      <c r="AF21" s="12" t="s">
        <v>20</v>
      </c>
      <c r="AK21" s="8">
        <v>24</v>
      </c>
      <c r="AM21" s="29">
        <f>AM22*AP21/AP22</f>
        <v>4.7993190547100122</v>
      </c>
      <c r="AO21" s="30"/>
      <c r="AP21" s="29">
        <v>4.9755000000000003</v>
      </c>
    </row>
    <row r="22" spans="1:42" ht="15" x14ac:dyDescent="0.2">
      <c r="A22" s="9">
        <v>46</v>
      </c>
      <c r="B22" s="11">
        <v>2</v>
      </c>
      <c r="C22" s="12" t="s">
        <v>20</v>
      </c>
      <c r="D22" s="12" t="s">
        <v>20</v>
      </c>
      <c r="E22" s="12" t="s">
        <v>20</v>
      </c>
      <c r="F22" s="12" t="s">
        <v>20</v>
      </c>
      <c r="G22" s="12" t="s">
        <v>20</v>
      </c>
      <c r="H22" s="12" t="s">
        <v>20</v>
      </c>
      <c r="I22" s="12" t="s">
        <v>20</v>
      </c>
      <c r="J22" s="12" t="s">
        <v>20</v>
      </c>
      <c r="K22" s="12" t="s">
        <v>20</v>
      </c>
      <c r="L22" s="12" t="s">
        <v>20</v>
      </c>
      <c r="M22" s="12" t="s">
        <v>20</v>
      </c>
      <c r="N22" s="12" t="s">
        <v>20</v>
      </c>
      <c r="O22" s="12" t="s">
        <v>20</v>
      </c>
      <c r="P22" s="12" t="s">
        <v>20</v>
      </c>
      <c r="Q22" s="12" t="s">
        <v>20</v>
      </c>
      <c r="R22" s="12" t="s">
        <v>20</v>
      </c>
      <c r="S22" s="12" t="s">
        <v>20</v>
      </c>
      <c r="T22" s="12" t="s">
        <v>20</v>
      </c>
      <c r="U22" s="12" t="s">
        <v>20</v>
      </c>
      <c r="V22" s="12" t="s">
        <v>20</v>
      </c>
      <c r="W22" s="12" t="s">
        <v>20</v>
      </c>
      <c r="X22" s="12" t="s">
        <v>20</v>
      </c>
      <c r="Y22" s="12" t="s">
        <v>20</v>
      </c>
      <c r="Z22" s="12" t="s">
        <v>20</v>
      </c>
      <c r="AA22" s="12" t="s">
        <v>20</v>
      </c>
      <c r="AB22" s="12" t="s">
        <v>20</v>
      </c>
      <c r="AC22" s="12" t="s">
        <v>20</v>
      </c>
      <c r="AD22" s="12" t="s">
        <v>20</v>
      </c>
      <c r="AE22" s="12" t="s">
        <v>20</v>
      </c>
      <c r="AF22" s="12" t="s">
        <v>20</v>
      </c>
      <c r="AK22" s="8">
        <v>25</v>
      </c>
      <c r="AM22" s="29">
        <v>4.9878</v>
      </c>
      <c r="AO22" s="30"/>
      <c r="AP22" s="9">
        <v>5.1708999999999996</v>
      </c>
    </row>
    <row r="23" spans="1:42" ht="15" x14ac:dyDescent="0.2">
      <c r="A23" s="9">
        <v>47</v>
      </c>
      <c r="B23" s="11">
        <v>2</v>
      </c>
      <c r="C23" s="12" t="s">
        <v>20</v>
      </c>
      <c r="D23" s="12" t="s">
        <v>20</v>
      </c>
      <c r="E23" s="12" t="s">
        <v>20</v>
      </c>
      <c r="F23" s="12" t="s">
        <v>20</v>
      </c>
      <c r="G23" s="12" t="s">
        <v>20</v>
      </c>
      <c r="H23" s="12" t="s">
        <v>20</v>
      </c>
      <c r="I23" s="12" t="s">
        <v>20</v>
      </c>
      <c r="J23" s="12" t="s">
        <v>20</v>
      </c>
      <c r="K23" s="12" t="s">
        <v>20</v>
      </c>
      <c r="L23" s="12" t="s">
        <v>20</v>
      </c>
      <c r="M23" s="12" t="s">
        <v>20</v>
      </c>
      <c r="N23" s="12" t="s">
        <v>20</v>
      </c>
      <c r="O23" s="12" t="s">
        <v>20</v>
      </c>
      <c r="P23" s="12" t="s">
        <v>20</v>
      </c>
      <c r="Q23" s="12" t="s">
        <v>20</v>
      </c>
      <c r="R23" s="12" t="s">
        <v>20</v>
      </c>
      <c r="S23" s="12" t="s">
        <v>20</v>
      </c>
      <c r="T23" s="12" t="s">
        <v>20</v>
      </c>
      <c r="U23" s="12" t="s">
        <v>20</v>
      </c>
      <c r="V23" s="12" t="s">
        <v>20</v>
      </c>
      <c r="W23" s="12" t="s">
        <v>20</v>
      </c>
      <c r="X23" s="12" t="s">
        <v>20</v>
      </c>
      <c r="Y23" s="12" t="s">
        <v>20</v>
      </c>
      <c r="Z23" s="12" t="s">
        <v>20</v>
      </c>
      <c r="AA23" s="12" t="s">
        <v>20</v>
      </c>
      <c r="AB23" s="12" t="s">
        <v>20</v>
      </c>
      <c r="AC23" s="12" t="s">
        <v>20</v>
      </c>
      <c r="AD23" s="12" t="s">
        <v>20</v>
      </c>
      <c r="AE23" s="12" t="s">
        <v>20</v>
      </c>
      <c r="AF23" s="12" t="s">
        <v>20</v>
      </c>
      <c r="AK23" s="8">
        <v>26</v>
      </c>
      <c r="AM23" s="29">
        <v>5.0000999999999998</v>
      </c>
      <c r="AO23" s="30"/>
    </row>
    <row r="24" spans="1:42" ht="15" x14ac:dyDescent="0.2">
      <c r="A24" s="9">
        <v>48</v>
      </c>
      <c r="B24" s="11">
        <v>2</v>
      </c>
      <c r="C24" s="12" t="s">
        <v>20</v>
      </c>
      <c r="D24" s="12" t="s">
        <v>20</v>
      </c>
      <c r="E24" s="12" t="s">
        <v>20</v>
      </c>
      <c r="F24" s="12" t="s">
        <v>20</v>
      </c>
      <c r="G24" s="12" t="s">
        <v>20</v>
      </c>
      <c r="H24" s="12" t="s">
        <v>20</v>
      </c>
      <c r="I24" s="12" t="s">
        <v>20</v>
      </c>
      <c r="J24" s="12" t="s">
        <v>20</v>
      </c>
      <c r="K24" s="12" t="s">
        <v>20</v>
      </c>
      <c r="L24" s="12" t="s">
        <v>20</v>
      </c>
      <c r="M24" s="12" t="s">
        <v>20</v>
      </c>
      <c r="N24" s="12" t="s">
        <v>20</v>
      </c>
      <c r="O24" s="12" t="s">
        <v>20</v>
      </c>
      <c r="P24" s="12" t="s">
        <v>20</v>
      </c>
      <c r="Q24" s="12" t="s">
        <v>20</v>
      </c>
      <c r="R24" s="12" t="s">
        <v>20</v>
      </c>
      <c r="S24" s="12" t="s">
        <v>20</v>
      </c>
      <c r="T24" s="12" t="s">
        <v>20</v>
      </c>
      <c r="U24" s="12" t="s">
        <v>20</v>
      </c>
      <c r="V24" s="12" t="s">
        <v>20</v>
      </c>
      <c r="W24" s="12" t="s">
        <v>20</v>
      </c>
      <c r="X24" s="12" t="s">
        <v>20</v>
      </c>
      <c r="Y24" s="12" t="s">
        <v>20</v>
      </c>
      <c r="Z24" s="12" t="s">
        <v>20</v>
      </c>
      <c r="AA24" s="12" t="s">
        <v>20</v>
      </c>
      <c r="AB24" s="12" t="s">
        <v>20</v>
      </c>
      <c r="AC24" s="12" t="s">
        <v>20</v>
      </c>
      <c r="AD24" s="12" t="s">
        <v>20</v>
      </c>
      <c r="AE24" s="12" t="s">
        <v>20</v>
      </c>
      <c r="AF24" s="12" t="s">
        <v>20</v>
      </c>
      <c r="AK24" s="8">
        <v>27</v>
      </c>
      <c r="AM24" s="29">
        <v>5.0130999999999997</v>
      </c>
      <c r="AO24" s="30"/>
    </row>
    <row r="25" spans="1:42" ht="15" x14ac:dyDescent="0.2">
      <c r="A25" s="9">
        <v>49</v>
      </c>
      <c r="B25" s="11">
        <v>2</v>
      </c>
      <c r="C25" s="12" t="s">
        <v>20</v>
      </c>
      <c r="D25" s="12" t="s">
        <v>20</v>
      </c>
      <c r="E25" s="12" t="s">
        <v>20</v>
      </c>
      <c r="F25" s="12" t="s">
        <v>20</v>
      </c>
      <c r="G25" s="12" t="s">
        <v>20</v>
      </c>
      <c r="H25" s="12" t="s">
        <v>20</v>
      </c>
      <c r="I25" s="12" t="s">
        <v>20</v>
      </c>
      <c r="J25" s="12" t="s">
        <v>20</v>
      </c>
      <c r="K25" s="12" t="s">
        <v>20</v>
      </c>
      <c r="L25" s="12" t="s">
        <v>20</v>
      </c>
      <c r="M25" s="12" t="s">
        <v>20</v>
      </c>
      <c r="N25" s="12" t="s">
        <v>20</v>
      </c>
      <c r="O25" s="12" t="s">
        <v>20</v>
      </c>
      <c r="P25" s="12" t="s">
        <v>20</v>
      </c>
      <c r="Q25" s="12" t="s">
        <v>20</v>
      </c>
      <c r="R25" s="12" t="s">
        <v>20</v>
      </c>
      <c r="S25" s="12" t="s">
        <v>20</v>
      </c>
      <c r="T25" s="12" t="s">
        <v>20</v>
      </c>
      <c r="U25" s="12" t="s">
        <v>20</v>
      </c>
      <c r="V25" s="12" t="s">
        <v>20</v>
      </c>
      <c r="W25" s="12" t="s">
        <v>20</v>
      </c>
      <c r="X25" s="12" t="s">
        <v>20</v>
      </c>
      <c r="Y25" s="12" t="s">
        <v>20</v>
      </c>
      <c r="Z25" s="12" t="s">
        <v>20</v>
      </c>
      <c r="AA25" s="12" t="s">
        <v>20</v>
      </c>
      <c r="AB25" s="12" t="s">
        <v>20</v>
      </c>
      <c r="AC25" s="12" t="s">
        <v>20</v>
      </c>
      <c r="AD25" s="12" t="s">
        <v>20</v>
      </c>
      <c r="AE25" s="12" t="s">
        <v>20</v>
      </c>
      <c r="AF25" s="12" t="s">
        <v>20</v>
      </c>
      <c r="AK25" s="8">
        <v>28</v>
      </c>
      <c r="AM25" s="29">
        <v>5.0269000000000004</v>
      </c>
      <c r="AO25" s="30"/>
    </row>
    <row r="26" spans="1:42" ht="15" x14ac:dyDescent="0.2">
      <c r="A26" s="9">
        <v>50</v>
      </c>
      <c r="B26" s="11">
        <v>2</v>
      </c>
      <c r="C26" s="12" t="s">
        <v>20</v>
      </c>
      <c r="D26" s="12" t="s">
        <v>20</v>
      </c>
      <c r="E26" s="12" t="s">
        <v>20</v>
      </c>
      <c r="F26" s="12" t="s">
        <v>20</v>
      </c>
      <c r="G26" s="12" t="s">
        <v>20</v>
      </c>
      <c r="H26" s="12" t="s">
        <v>20</v>
      </c>
      <c r="I26" s="12" t="s">
        <v>20</v>
      </c>
      <c r="J26" s="12" t="s">
        <v>20</v>
      </c>
      <c r="K26" s="12" t="s">
        <v>20</v>
      </c>
      <c r="L26" s="12" t="s">
        <v>20</v>
      </c>
      <c r="M26" s="12" t="s">
        <v>20</v>
      </c>
      <c r="N26" s="12" t="s">
        <v>20</v>
      </c>
      <c r="O26" s="12" t="s">
        <v>20</v>
      </c>
      <c r="P26" s="12" t="s">
        <v>20</v>
      </c>
      <c r="Q26" s="12" t="s">
        <v>20</v>
      </c>
      <c r="R26" s="12" t="s">
        <v>20</v>
      </c>
      <c r="S26" s="12" t="s">
        <v>20</v>
      </c>
      <c r="T26" s="12" t="s">
        <v>20</v>
      </c>
      <c r="U26" s="12" t="s">
        <v>20</v>
      </c>
      <c r="V26" s="12" t="s">
        <v>20</v>
      </c>
      <c r="W26" s="12" t="s">
        <v>20</v>
      </c>
      <c r="X26" s="12" t="s">
        <v>20</v>
      </c>
      <c r="Y26" s="12" t="s">
        <v>20</v>
      </c>
      <c r="Z26" s="12" t="s">
        <v>20</v>
      </c>
      <c r="AA26" s="12" t="s">
        <v>20</v>
      </c>
      <c r="AB26" s="12" t="s">
        <v>20</v>
      </c>
      <c r="AC26" s="12" t="s">
        <v>20</v>
      </c>
      <c r="AD26" s="12" t="s">
        <v>20</v>
      </c>
      <c r="AE26" s="12" t="s">
        <v>20</v>
      </c>
      <c r="AF26" s="12" t="s">
        <v>20</v>
      </c>
      <c r="AK26" s="8">
        <v>29</v>
      </c>
      <c r="AM26" s="29">
        <v>5.0415000000000001</v>
      </c>
      <c r="AO26" s="30"/>
    </row>
    <row r="27" spans="1:42" ht="15" x14ac:dyDescent="0.2">
      <c r="A27" s="9">
        <v>51</v>
      </c>
      <c r="B27" s="11">
        <v>2</v>
      </c>
      <c r="C27" s="12" t="s">
        <v>20</v>
      </c>
      <c r="D27" s="12" t="s">
        <v>20</v>
      </c>
      <c r="E27" s="12" t="s">
        <v>20</v>
      </c>
      <c r="F27" s="12" t="s">
        <v>20</v>
      </c>
      <c r="G27" s="12" t="s">
        <v>20</v>
      </c>
      <c r="H27" s="12" t="s">
        <v>20</v>
      </c>
      <c r="I27" s="12" t="s">
        <v>20</v>
      </c>
      <c r="J27" s="12" t="s">
        <v>20</v>
      </c>
      <c r="K27" s="12" t="s">
        <v>20</v>
      </c>
      <c r="L27" s="12" t="s">
        <v>20</v>
      </c>
      <c r="M27" s="12" t="s">
        <v>20</v>
      </c>
      <c r="N27" s="12" t="s">
        <v>20</v>
      </c>
      <c r="O27" s="12" t="s">
        <v>20</v>
      </c>
      <c r="P27" s="12" t="s">
        <v>20</v>
      </c>
      <c r="Q27" s="12" t="s">
        <v>20</v>
      </c>
      <c r="R27" s="12" t="s">
        <v>20</v>
      </c>
      <c r="S27" s="12" t="s">
        <v>20</v>
      </c>
      <c r="T27" s="12" t="s">
        <v>20</v>
      </c>
      <c r="U27" s="12" t="s">
        <v>20</v>
      </c>
      <c r="V27" s="12" t="s">
        <v>20</v>
      </c>
      <c r="W27" s="12" t="s">
        <v>20</v>
      </c>
      <c r="X27" s="12" t="s">
        <v>20</v>
      </c>
      <c r="Y27" s="12" t="s">
        <v>20</v>
      </c>
      <c r="Z27" s="12" t="s">
        <v>20</v>
      </c>
      <c r="AA27" s="12" t="s">
        <v>20</v>
      </c>
      <c r="AB27" s="12" t="s">
        <v>20</v>
      </c>
      <c r="AC27" s="12" t="s">
        <v>20</v>
      </c>
      <c r="AD27" s="12" t="s">
        <v>20</v>
      </c>
      <c r="AE27" s="12" t="s">
        <v>20</v>
      </c>
      <c r="AF27" s="12" t="s">
        <v>20</v>
      </c>
      <c r="AK27" s="8">
        <v>30</v>
      </c>
      <c r="AM27" s="29">
        <v>5.0568999999999997</v>
      </c>
      <c r="AO27" s="30"/>
    </row>
    <row r="28" spans="1:42" ht="15" x14ac:dyDescent="0.2">
      <c r="A28" s="9">
        <v>52</v>
      </c>
      <c r="B28" s="11">
        <v>2</v>
      </c>
      <c r="C28" s="11">
        <v>2</v>
      </c>
      <c r="D28" s="11">
        <v>2</v>
      </c>
      <c r="E28" s="11">
        <v>1.9</v>
      </c>
      <c r="F28" s="11">
        <v>1.8</v>
      </c>
      <c r="G28" s="11">
        <v>1.7</v>
      </c>
      <c r="H28" s="11">
        <v>1.6</v>
      </c>
      <c r="I28" s="11">
        <v>1.5</v>
      </c>
      <c r="J28" s="11">
        <v>1.4</v>
      </c>
      <c r="K28" s="11">
        <v>1.3</v>
      </c>
      <c r="L28" s="11">
        <v>1.2</v>
      </c>
      <c r="M28" s="12" t="s">
        <v>20</v>
      </c>
      <c r="N28" s="12" t="s">
        <v>20</v>
      </c>
      <c r="O28" s="12" t="s">
        <v>20</v>
      </c>
      <c r="P28" s="12" t="s">
        <v>20</v>
      </c>
      <c r="Q28" s="12" t="s">
        <v>20</v>
      </c>
      <c r="R28" s="12" t="s">
        <v>20</v>
      </c>
      <c r="S28" s="12" t="s">
        <v>20</v>
      </c>
      <c r="T28" s="12" t="s">
        <v>20</v>
      </c>
      <c r="U28" s="12" t="s">
        <v>20</v>
      </c>
      <c r="V28" s="12" t="s">
        <v>20</v>
      </c>
      <c r="W28" s="12" t="s">
        <v>20</v>
      </c>
      <c r="X28" s="12" t="s">
        <v>20</v>
      </c>
      <c r="Y28" s="12" t="s">
        <v>20</v>
      </c>
      <c r="Z28" s="12" t="s">
        <v>20</v>
      </c>
      <c r="AA28" s="12" t="s">
        <v>20</v>
      </c>
      <c r="AB28" s="12" t="s">
        <v>20</v>
      </c>
      <c r="AC28" s="12" t="s">
        <v>20</v>
      </c>
      <c r="AD28" s="12" t="s">
        <v>20</v>
      </c>
      <c r="AE28" s="12" t="s">
        <v>20</v>
      </c>
      <c r="AF28" s="12" t="s">
        <v>20</v>
      </c>
      <c r="AK28" s="8">
        <v>31</v>
      </c>
      <c r="AM28" s="29">
        <v>5.0734000000000004</v>
      </c>
      <c r="AO28" s="30"/>
    </row>
    <row r="29" spans="1:42" ht="15" x14ac:dyDescent="0.2">
      <c r="A29" s="9">
        <v>53</v>
      </c>
      <c r="B29" s="11">
        <v>2</v>
      </c>
      <c r="C29" s="11">
        <v>2</v>
      </c>
      <c r="D29" s="11">
        <v>2</v>
      </c>
      <c r="E29" s="11">
        <v>2</v>
      </c>
      <c r="F29" s="11">
        <v>1.9</v>
      </c>
      <c r="G29" s="11">
        <v>1.8</v>
      </c>
      <c r="H29" s="11">
        <v>1.7</v>
      </c>
      <c r="I29" s="11">
        <v>1.6</v>
      </c>
      <c r="J29" s="11">
        <v>1.5</v>
      </c>
      <c r="K29" s="11">
        <v>1.4</v>
      </c>
      <c r="L29" s="11">
        <v>1.3</v>
      </c>
      <c r="M29" s="12" t="s">
        <v>20</v>
      </c>
      <c r="N29" s="12" t="s">
        <v>20</v>
      </c>
      <c r="O29" s="12" t="s">
        <v>20</v>
      </c>
      <c r="P29" s="12" t="s">
        <v>20</v>
      </c>
      <c r="Q29" s="12" t="s">
        <v>20</v>
      </c>
      <c r="R29" s="12" t="s">
        <v>20</v>
      </c>
      <c r="S29" s="12" t="s">
        <v>20</v>
      </c>
      <c r="T29" s="12" t="s">
        <v>20</v>
      </c>
      <c r="U29" s="12" t="s">
        <v>20</v>
      </c>
      <c r="V29" s="12" t="s">
        <v>20</v>
      </c>
      <c r="W29" s="12" t="s">
        <v>20</v>
      </c>
      <c r="X29" s="12" t="s">
        <v>20</v>
      </c>
      <c r="Y29" s="12" t="s">
        <v>20</v>
      </c>
      <c r="Z29" s="12" t="s">
        <v>20</v>
      </c>
      <c r="AA29" s="12" t="s">
        <v>20</v>
      </c>
      <c r="AB29" s="12" t="s">
        <v>20</v>
      </c>
      <c r="AC29" s="12" t="s">
        <v>20</v>
      </c>
      <c r="AD29" s="12" t="s">
        <v>20</v>
      </c>
      <c r="AE29" s="12" t="s">
        <v>20</v>
      </c>
      <c r="AF29" s="12" t="s">
        <v>20</v>
      </c>
      <c r="AK29" s="8">
        <v>32</v>
      </c>
      <c r="AM29" s="29">
        <v>5.0907999999999998</v>
      </c>
      <c r="AO29" s="30"/>
    </row>
    <row r="30" spans="1:42" ht="15" x14ac:dyDescent="0.2">
      <c r="A30" s="9">
        <v>54</v>
      </c>
      <c r="B30" s="11">
        <v>2</v>
      </c>
      <c r="C30" s="11">
        <v>2</v>
      </c>
      <c r="D30" s="11">
        <v>2</v>
      </c>
      <c r="E30" s="11">
        <v>2</v>
      </c>
      <c r="F30" s="11">
        <v>2</v>
      </c>
      <c r="G30" s="11">
        <v>1.9</v>
      </c>
      <c r="H30" s="11">
        <v>1.8</v>
      </c>
      <c r="I30" s="11">
        <v>1.7</v>
      </c>
      <c r="J30" s="11">
        <v>1.6</v>
      </c>
      <c r="K30" s="11">
        <v>1.5</v>
      </c>
      <c r="L30" s="11">
        <v>1.4</v>
      </c>
      <c r="M30" s="12" t="s">
        <v>20</v>
      </c>
      <c r="N30" s="12" t="s">
        <v>20</v>
      </c>
      <c r="O30" s="12" t="s">
        <v>20</v>
      </c>
      <c r="P30" s="12" t="s">
        <v>20</v>
      </c>
      <c r="Q30" s="12" t="s">
        <v>20</v>
      </c>
      <c r="R30" s="12" t="s">
        <v>20</v>
      </c>
      <c r="S30" s="12" t="s">
        <v>20</v>
      </c>
      <c r="T30" s="12" t="s">
        <v>20</v>
      </c>
      <c r="U30" s="12" t="s">
        <v>20</v>
      </c>
      <c r="V30" s="12" t="s">
        <v>20</v>
      </c>
      <c r="W30" s="12" t="s">
        <v>20</v>
      </c>
      <c r="X30" s="12" t="s">
        <v>20</v>
      </c>
      <c r="Y30" s="12" t="s">
        <v>20</v>
      </c>
      <c r="Z30" s="12" t="s">
        <v>20</v>
      </c>
      <c r="AA30" s="12" t="s">
        <v>20</v>
      </c>
      <c r="AB30" s="12" t="s">
        <v>20</v>
      </c>
      <c r="AC30" s="12" t="s">
        <v>20</v>
      </c>
      <c r="AD30" s="12" t="s">
        <v>20</v>
      </c>
      <c r="AE30" s="12" t="s">
        <v>20</v>
      </c>
      <c r="AF30" s="12" t="s">
        <v>20</v>
      </c>
      <c r="AK30" s="8">
        <v>33</v>
      </c>
      <c r="AM30" s="29">
        <v>5.1092000000000004</v>
      </c>
      <c r="AO30" s="30"/>
    </row>
    <row r="31" spans="1:42" ht="15" x14ac:dyDescent="0.2">
      <c r="A31" s="9">
        <v>55</v>
      </c>
      <c r="B31" s="11">
        <v>2</v>
      </c>
      <c r="C31" s="11">
        <v>2</v>
      </c>
      <c r="D31" s="11">
        <v>2</v>
      </c>
      <c r="E31" s="11">
        <v>2</v>
      </c>
      <c r="F31" s="11">
        <v>2</v>
      </c>
      <c r="G31" s="11">
        <v>2</v>
      </c>
      <c r="H31" s="11">
        <v>1.9</v>
      </c>
      <c r="I31" s="11">
        <v>1.8</v>
      </c>
      <c r="J31" s="11">
        <v>1.7</v>
      </c>
      <c r="K31" s="11">
        <v>1.6</v>
      </c>
      <c r="L31" s="11">
        <v>1.5</v>
      </c>
      <c r="M31" s="12" t="s">
        <v>20</v>
      </c>
      <c r="N31" s="12" t="s">
        <v>20</v>
      </c>
      <c r="O31" s="12" t="s">
        <v>20</v>
      </c>
      <c r="P31" s="12" t="s">
        <v>20</v>
      </c>
      <c r="Q31" s="12" t="s">
        <v>20</v>
      </c>
      <c r="R31" s="12" t="s">
        <v>20</v>
      </c>
      <c r="S31" s="12" t="s">
        <v>20</v>
      </c>
      <c r="T31" s="12" t="s">
        <v>20</v>
      </c>
      <c r="U31" s="12" t="s">
        <v>20</v>
      </c>
      <c r="V31" s="12" t="s">
        <v>20</v>
      </c>
      <c r="W31" s="12" t="s">
        <v>20</v>
      </c>
      <c r="X31" s="12" t="s">
        <v>20</v>
      </c>
      <c r="Y31" s="12" t="s">
        <v>20</v>
      </c>
      <c r="Z31" s="12" t="s">
        <v>20</v>
      </c>
      <c r="AA31" s="12" t="s">
        <v>20</v>
      </c>
      <c r="AB31" s="12" t="s">
        <v>20</v>
      </c>
      <c r="AC31" s="12" t="s">
        <v>20</v>
      </c>
      <c r="AD31" s="12" t="s">
        <v>20</v>
      </c>
      <c r="AE31" s="12" t="s">
        <v>20</v>
      </c>
      <c r="AF31" s="12" t="s">
        <v>20</v>
      </c>
      <c r="AK31" s="8">
        <v>34</v>
      </c>
      <c r="AM31" s="29">
        <v>5.1287000000000003</v>
      </c>
      <c r="AO31" s="30"/>
    </row>
    <row r="32" spans="1:42" ht="15" x14ac:dyDescent="0.2">
      <c r="A32" s="9">
        <v>56</v>
      </c>
      <c r="B32" s="11">
        <v>2</v>
      </c>
      <c r="C32" s="11">
        <v>2</v>
      </c>
      <c r="D32" s="11">
        <v>2</v>
      </c>
      <c r="E32" s="11">
        <v>2</v>
      </c>
      <c r="F32" s="11">
        <v>2</v>
      </c>
      <c r="G32" s="11">
        <v>2</v>
      </c>
      <c r="H32" s="11">
        <v>2</v>
      </c>
      <c r="I32" s="11">
        <v>1.9</v>
      </c>
      <c r="J32" s="11">
        <v>1.8</v>
      </c>
      <c r="K32" s="11">
        <v>1.7</v>
      </c>
      <c r="L32" s="11">
        <v>1.6</v>
      </c>
      <c r="M32" s="12" t="s">
        <v>20</v>
      </c>
      <c r="N32" s="12" t="s">
        <v>20</v>
      </c>
      <c r="O32" s="12" t="s">
        <v>20</v>
      </c>
      <c r="P32" s="12" t="s">
        <v>20</v>
      </c>
      <c r="Q32" s="12" t="s">
        <v>20</v>
      </c>
      <c r="R32" s="12" t="s">
        <v>20</v>
      </c>
      <c r="S32" s="12" t="s">
        <v>20</v>
      </c>
      <c r="T32" s="12" t="s">
        <v>20</v>
      </c>
      <c r="U32" s="12" t="s">
        <v>20</v>
      </c>
      <c r="V32" s="12" t="s">
        <v>20</v>
      </c>
      <c r="W32" s="12" t="s">
        <v>20</v>
      </c>
      <c r="X32" s="12" t="s">
        <v>20</v>
      </c>
      <c r="Y32" s="12" t="s">
        <v>20</v>
      </c>
      <c r="Z32" s="12" t="s">
        <v>20</v>
      </c>
      <c r="AA32" s="12" t="s">
        <v>20</v>
      </c>
      <c r="AB32" s="12" t="s">
        <v>20</v>
      </c>
      <c r="AC32" s="12" t="s">
        <v>20</v>
      </c>
      <c r="AD32" s="12" t="s">
        <v>20</v>
      </c>
      <c r="AE32" s="12" t="s">
        <v>20</v>
      </c>
      <c r="AF32" s="12" t="s">
        <v>20</v>
      </c>
      <c r="AK32" s="8">
        <v>35</v>
      </c>
      <c r="AM32" s="29">
        <v>5.1492000000000004</v>
      </c>
      <c r="AO32" s="30"/>
    </row>
    <row r="33" spans="1:41" ht="15" x14ac:dyDescent="0.2">
      <c r="A33" s="9">
        <v>57</v>
      </c>
      <c r="B33" s="11">
        <v>2</v>
      </c>
      <c r="C33" s="11">
        <v>2</v>
      </c>
      <c r="D33" s="11">
        <v>2</v>
      </c>
      <c r="E33" s="11">
        <v>2</v>
      </c>
      <c r="F33" s="11">
        <v>2</v>
      </c>
      <c r="G33" s="11">
        <v>2</v>
      </c>
      <c r="H33" s="11">
        <v>2</v>
      </c>
      <c r="I33" s="11">
        <v>2</v>
      </c>
      <c r="J33" s="11">
        <v>1.9</v>
      </c>
      <c r="K33" s="11">
        <v>1.8</v>
      </c>
      <c r="L33" s="11">
        <v>1.7</v>
      </c>
      <c r="M33" s="11">
        <v>1.52</v>
      </c>
      <c r="N33" s="11">
        <v>1.52</v>
      </c>
      <c r="O33" s="11">
        <v>1.52</v>
      </c>
      <c r="P33" s="11">
        <v>1.52</v>
      </c>
      <c r="Q33" s="11">
        <v>1.52</v>
      </c>
      <c r="R33" s="11">
        <v>1.52</v>
      </c>
      <c r="S33" s="11">
        <v>1.52</v>
      </c>
      <c r="T33" s="11">
        <v>1.52</v>
      </c>
      <c r="U33" s="11">
        <v>1.52</v>
      </c>
      <c r="V33" s="11">
        <v>1.52</v>
      </c>
      <c r="W33" s="12" t="s">
        <v>20</v>
      </c>
      <c r="X33" s="12" t="s">
        <v>20</v>
      </c>
      <c r="Y33" s="12" t="s">
        <v>20</v>
      </c>
      <c r="Z33" s="12" t="s">
        <v>20</v>
      </c>
      <c r="AA33" s="12" t="s">
        <v>20</v>
      </c>
      <c r="AB33" s="12" t="s">
        <v>20</v>
      </c>
      <c r="AC33" s="12" t="s">
        <v>20</v>
      </c>
      <c r="AD33" s="12" t="s">
        <v>20</v>
      </c>
      <c r="AE33" s="12" t="s">
        <v>20</v>
      </c>
      <c r="AF33" s="12" t="s">
        <v>20</v>
      </c>
      <c r="AK33" s="8">
        <v>36</v>
      </c>
      <c r="AM33" s="29">
        <v>5.1708999999999996</v>
      </c>
      <c r="AO33" s="30"/>
    </row>
    <row r="34" spans="1:41" ht="15" x14ac:dyDescent="0.2">
      <c r="A34" s="9">
        <v>58</v>
      </c>
      <c r="B34" s="11">
        <v>2</v>
      </c>
      <c r="C34" s="11">
        <v>2</v>
      </c>
      <c r="D34" s="11">
        <v>2</v>
      </c>
      <c r="E34" s="11">
        <v>2</v>
      </c>
      <c r="F34" s="11">
        <v>2</v>
      </c>
      <c r="G34" s="11">
        <v>2</v>
      </c>
      <c r="H34" s="11">
        <v>2</v>
      </c>
      <c r="I34" s="11">
        <v>2</v>
      </c>
      <c r="J34" s="11">
        <v>2</v>
      </c>
      <c r="K34" s="11">
        <v>1.9</v>
      </c>
      <c r="L34" s="11">
        <v>1.8</v>
      </c>
      <c r="M34" s="11">
        <v>1.58</v>
      </c>
      <c r="N34" s="11">
        <v>1.58</v>
      </c>
      <c r="O34" s="11">
        <v>1.58</v>
      </c>
      <c r="P34" s="11">
        <v>1.58</v>
      </c>
      <c r="Q34" s="11">
        <v>1.58</v>
      </c>
      <c r="R34" s="11">
        <v>1.58</v>
      </c>
      <c r="S34" s="11">
        <v>1.58</v>
      </c>
      <c r="T34" s="11">
        <v>1.58</v>
      </c>
      <c r="U34" s="11">
        <v>1.58</v>
      </c>
      <c r="V34" s="11">
        <v>1.58</v>
      </c>
      <c r="W34" s="12" t="s">
        <v>20</v>
      </c>
      <c r="X34" s="12" t="s">
        <v>20</v>
      </c>
      <c r="Y34" s="12" t="s">
        <v>20</v>
      </c>
      <c r="Z34" s="12" t="s">
        <v>20</v>
      </c>
      <c r="AA34" s="12" t="s">
        <v>20</v>
      </c>
      <c r="AB34" s="12" t="s">
        <v>20</v>
      </c>
      <c r="AC34" s="12" t="s">
        <v>20</v>
      </c>
      <c r="AD34" s="12" t="s">
        <v>20</v>
      </c>
      <c r="AE34" s="12" t="s">
        <v>20</v>
      </c>
      <c r="AF34" s="12" t="s">
        <v>20</v>
      </c>
      <c r="AK34" s="8">
        <v>37</v>
      </c>
      <c r="AM34" s="29">
        <v>5.1939000000000002</v>
      </c>
      <c r="AO34" s="30"/>
    </row>
    <row r="35" spans="1:41" ht="15" x14ac:dyDescent="0.2">
      <c r="A35" s="9">
        <v>59</v>
      </c>
      <c r="B35" s="11">
        <v>2</v>
      </c>
      <c r="C35" s="11">
        <v>2</v>
      </c>
      <c r="D35" s="11">
        <v>2</v>
      </c>
      <c r="E35" s="11">
        <v>2</v>
      </c>
      <c r="F35" s="11">
        <v>2</v>
      </c>
      <c r="G35" s="11">
        <v>2</v>
      </c>
      <c r="H35" s="11">
        <v>2</v>
      </c>
      <c r="I35" s="11">
        <v>2</v>
      </c>
      <c r="J35" s="11">
        <v>2</v>
      </c>
      <c r="K35" s="11">
        <v>2</v>
      </c>
      <c r="L35" s="11">
        <v>1.9</v>
      </c>
      <c r="M35" s="11">
        <v>1.64</v>
      </c>
      <c r="N35" s="11">
        <v>1.64</v>
      </c>
      <c r="O35" s="11">
        <v>1.64</v>
      </c>
      <c r="P35" s="11">
        <v>1.64</v>
      </c>
      <c r="Q35" s="11">
        <v>1.64</v>
      </c>
      <c r="R35" s="11">
        <v>1.64</v>
      </c>
      <c r="S35" s="11">
        <v>1.64</v>
      </c>
      <c r="T35" s="11">
        <v>1.64</v>
      </c>
      <c r="U35" s="11">
        <v>1.64</v>
      </c>
      <c r="V35" s="11">
        <v>1.64</v>
      </c>
      <c r="W35" s="12" t="s">
        <v>20</v>
      </c>
      <c r="X35" s="12" t="s">
        <v>20</v>
      </c>
      <c r="Y35" s="12" t="s">
        <v>20</v>
      </c>
      <c r="Z35" s="12" t="s">
        <v>20</v>
      </c>
      <c r="AA35" s="12" t="s">
        <v>20</v>
      </c>
      <c r="AB35" s="12" t="s">
        <v>20</v>
      </c>
      <c r="AC35" s="12" t="s">
        <v>20</v>
      </c>
      <c r="AD35" s="12" t="s">
        <v>20</v>
      </c>
      <c r="AE35" s="12" t="s">
        <v>20</v>
      </c>
      <c r="AF35" s="12" t="s">
        <v>20</v>
      </c>
      <c r="AK35" s="8">
        <v>38</v>
      </c>
      <c r="AM35" s="29">
        <v>5.2182000000000004</v>
      </c>
      <c r="AO35" s="30"/>
    </row>
    <row r="36" spans="1:41" ht="15" x14ac:dyDescent="0.2">
      <c r="A36" s="9">
        <v>60</v>
      </c>
      <c r="B36" s="11">
        <v>2</v>
      </c>
      <c r="C36" s="11">
        <v>2</v>
      </c>
      <c r="D36" s="11">
        <v>2</v>
      </c>
      <c r="E36" s="11">
        <v>2</v>
      </c>
      <c r="F36" s="11">
        <v>2</v>
      </c>
      <c r="G36" s="11">
        <v>2</v>
      </c>
      <c r="H36" s="11">
        <v>2</v>
      </c>
      <c r="I36" s="11">
        <v>2</v>
      </c>
      <c r="J36" s="11">
        <v>2</v>
      </c>
      <c r="K36" s="11">
        <v>2</v>
      </c>
      <c r="L36" s="11">
        <v>2</v>
      </c>
      <c r="M36" s="11">
        <v>1.7</v>
      </c>
      <c r="N36" s="11">
        <v>1.7</v>
      </c>
      <c r="O36" s="11">
        <v>1.7</v>
      </c>
      <c r="P36" s="11">
        <v>1.7</v>
      </c>
      <c r="Q36" s="11">
        <v>1.7</v>
      </c>
      <c r="R36" s="11">
        <v>1.7</v>
      </c>
      <c r="S36" s="11">
        <v>1.7</v>
      </c>
      <c r="T36" s="11">
        <v>1.7</v>
      </c>
      <c r="U36" s="11">
        <v>1.7</v>
      </c>
      <c r="V36" s="11">
        <v>1.7</v>
      </c>
      <c r="W36" s="12" t="s">
        <v>20</v>
      </c>
      <c r="X36" s="12" t="s">
        <v>20</v>
      </c>
      <c r="Y36" s="12" t="s">
        <v>20</v>
      </c>
      <c r="Z36" s="12" t="s">
        <v>20</v>
      </c>
      <c r="AA36" s="12" t="s">
        <v>20</v>
      </c>
      <c r="AB36" s="12" t="s">
        <v>20</v>
      </c>
      <c r="AC36" s="12" t="s">
        <v>20</v>
      </c>
      <c r="AD36" s="12" t="s">
        <v>20</v>
      </c>
      <c r="AE36" s="12" t="s">
        <v>20</v>
      </c>
      <c r="AF36" s="12" t="s">
        <v>20</v>
      </c>
      <c r="AK36" s="8">
        <v>39</v>
      </c>
      <c r="AM36" s="29">
        <v>5.2439999999999998</v>
      </c>
      <c r="AO36" s="30"/>
    </row>
    <row r="37" spans="1:41" ht="15" x14ac:dyDescent="0.2">
      <c r="A37" s="9">
        <v>61</v>
      </c>
      <c r="B37" s="11">
        <v>2</v>
      </c>
      <c r="C37" s="11">
        <v>2</v>
      </c>
      <c r="D37" s="11">
        <v>2</v>
      </c>
      <c r="E37" s="11">
        <v>2</v>
      </c>
      <c r="F37" s="11">
        <v>2</v>
      </c>
      <c r="G37" s="11">
        <v>2</v>
      </c>
      <c r="H37" s="11">
        <v>2</v>
      </c>
      <c r="I37" s="11">
        <v>2</v>
      </c>
      <c r="J37" s="11">
        <v>2</v>
      </c>
      <c r="K37" s="11">
        <v>2</v>
      </c>
      <c r="L37" s="11">
        <v>2</v>
      </c>
      <c r="M37" s="11">
        <v>1.76</v>
      </c>
      <c r="N37" s="11">
        <v>1.76</v>
      </c>
      <c r="O37" s="11">
        <v>1.76</v>
      </c>
      <c r="P37" s="11">
        <v>1.76</v>
      </c>
      <c r="Q37" s="11">
        <v>1.76</v>
      </c>
      <c r="R37" s="11">
        <v>1.76</v>
      </c>
      <c r="S37" s="11">
        <v>1.76</v>
      </c>
      <c r="T37" s="11">
        <v>1.76</v>
      </c>
      <c r="U37" s="11">
        <v>1.76</v>
      </c>
      <c r="V37" s="11">
        <v>1.76</v>
      </c>
      <c r="W37" s="12" t="s">
        <v>20</v>
      </c>
      <c r="X37" s="12" t="s">
        <v>20</v>
      </c>
      <c r="Y37" s="12" t="s">
        <v>20</v>
      </c>
      <c r="Z37" s="12" t="s">
        <v>20</v>
      </c>
      <c r="AA37" s="12" t="s">
        <v>20</v>
      </c>
      <c r="AB37" s="12" t="s">
        <v>20</v>
      </c>
      <c r="AC37" s="12" t="s">
        <v>20</v>
      </c>
      <c r="AD37" s="12" t="s">
        <v>20</v>
      </c>
      <c r="AE37" s="12" t="s">
        <v>20</v>
      </c>
      <c r="AF37" s="12" t="s">
        <v>20</v>
      </c>
      <c r="AK37" s="8">
        <v>40</v>
      </c>
      <c r="AM37" s="29">
        <v>5.2714999999999996</v>
      </c>
      <c r="AO37" s="30"/>
    </row>
    <row r="38" spans="1:41" ht="15" x14ac:dyDescent="0.2">
      <c r="A38" s="9">
        <v>62</v>
      </c>
      <c r="B38" s="11">
        <v>2</v>
      </c>
      <c r="C38" s="11">
        <v>2</v>
      </c>
      <c r="D38" s="11">
        <v>2</v>
      </c>
      <c r="E38" s="11">
        <v>2</v>
      </c>
      <c r="F38" s="11">
        <v>2</v>
      </c>
      <c r="G38" s="11">
        <v>2</v>
      </c>
      <c r="H38" s="11">
        <v>2</v>
      </c>
      <c r="I38" s="11">
        <v>2</v>
      </c>
      <c r="J38" s="11">
        <v>2</v>
      </c>
      <c r="K38" s="11">
        <v>2</v>
      </c>
      <c r="L38" s="11">
        <v>2</v>
      </c>
      <c r="M38" s="11">
        <v>1.82</v>
      </c>
      <c r="N38" s="11">
        <v>1.82</v>
      </c>
      <c r="O38" s="11">
        <v>1.82</v>
      </c>
      <c r="P38" s="11">
        <v>1.82</v>
      </c>
      <c r="Q38" s="11">
        <v>1.82</v>
      </c>
      <c r="R38" s="11">
        <v>1.82</v>
      </c>
      <c r="S38" s="11">
        <v>1.82</v>
      </c>
      <c r="T38" s="11">
        <v>1.82</v>
      </c>
      <c r="U38" s="11">
        <v>1.82</v>
      </c>
      <c r="V38" s="11">
        <v>1.82</v>
      </c>
      <c r="W38" s="11">
        <v>1.82</v>
      </c>
      <c r="X38" s="11">
        <v>1.82</v>
      </c>
      <c r="Y38" s="11">
        <v>1.82</v>
      </c>
      <c r="Z38" s="11">
        <v>1.82</v>
      </c>
      <c r="AA38" s="11">
        <v>1.82</v>
      </c>
      <c r="AB38" s="12" t="s">
        <v>20</v>
      </c>
      <c r="AC38" s="12" t="s">
        <v>20</v>
      </c>
      <c r="AD38" s="12" t="s">
        <v>20</v>
      </c>
      <c r="AE38" s="12" t="s">
        <v>20</v>
      </c>
      <c r="AF38" s="12" t="s">
        <v>20</v>
      </c>
      <c r="AK38" s="8">
        <v>41</v>
      </c>
      <c r="AM38" s="29">
        <v>5.3007</v>
      </c>
      <c r="AO38" s="30"/>
    </row>
    <row r="39" spans="1:41" ht="15" x14ac:dyDescent="0.2">
      <c r="A39" s="9">
        <v>63</v>
      </c>
      <c r="B39" s="11">
        <v>2</v>
      </c>
      <c r="C39" s="11">
        <v>2</v>
      </c>
      <c r="D39" s="11">
        <v>2</v>
      </c>
      <c r="E39" s="11">
        <v>2</v>
      </c>
      <c r="F39" s="11">
        <v>2</v>
      </c>
      <c r="G39" s="11">
        <v>2</v>
      </c>
      <c r="H39" s="11">
        <v>2</v>
      </c>
      <c r="I39" s="11">
        <v>2</v>
      </c>
      <c r="J39" s="11">
        <v>2</v>
      </c>
      <c r="K39" s="11">
        <v>2</v>
      </c>
      <c r="L39" s="11">
        <v>2</v>
      </c>
      <c r="M39" s="11">
        <v>1.88</v>
      </c>
      <c r="N39" s="11">
        <v>1.88</v>
      </c>
      <c r="O39" s="11">
        <v>1.88</v>
      </c>
      <c r="P39" s="11">
        <v>1.88</v>
      </c>
      <c r="Q39" s="11">
        <v>1.88</v>
      </c>
      <c r="R39" s="11">
        <v>1.88</v>
      </c>
      <c r="S39" s="11">
        <v>1.88</v>
      </c>
      <c r="T39" s="11">
        <v>1.88</v>
      </c>
      <c r="U39" s="11">
        <v>1.88</v>
      </c>
      <c r="V39" s="11">
        <v>1.88</v>
      </c>
      <c r="W39" s="11">
        <v>1.88</v>
      </c>
      <c r="X39" s="11">
        <v>1.88</v>
      </c>
      <c r="Y39" s="11">
        <v>1.88</v>
      </c>
      <c r="Z39" s="11">
        <v>1.88</v>
      </c>
      <c r="AA39" s="11">
        <v>1.88</v>
      </c>
      <c r="AB39" s="12" t="s">
        <v>20</v>
      </c>
      <c r="AC39" s="12" t="s">
        <v>20</v>
      </c>
      <c r="AD39" s="12" t="s">
        <v>20</v>
      </c>
      <c r="AE39" s="12" t="s">
        <v>20</v>
      </c>
      <c r="AF39" s="12" t="s">
        <v>20</v>
      </c>
      <c r="AK39" s="8">
        <v>42</v>
      </c>
      <c r="AM39" s="29">
        <v>5.3319000000000001</v>
      </c>
      <c r="AO39" s="30"/>
    </row>
    <row r="40" spans="1:41" ht="15" x14ac:dyDescent="0.2">
      <c r="A40" s="9">
        <v>64</v>
      </c>
      <c r="B40" s="11">
        <v>2</v>
      </c>
      <c r="C40" s="11">
        <v>2</v>
      </c>
      <c r="D40" s="11">
        <v>2</v>
      </c>
      <c r="E40" s="11">
        <v>2</v>
      </c>
      <c r="F40" s="11">
        <v>2</v>
      </c>
      <c r="G40" s="11">
        <v>2</v>
      </c>
      <c r="H40" s="11">
        <v>2</v>
      </c>
      <c r="I40" s="11">
        <v>2</v>
      </c>
      <c r="J40" s="11">
        <v>2</v>
      </c>
      <c r="K40" s="11">
        <v>2</v>
      </c>
      <c r="L40" s="11">
        <v>2</v>
      </c>
      <c r="M40" s="11">
        <v>1.94</v>
      </c>
      <c r="N40" s="11">
        <v>1.94</v>
      </c>
      <c r="O40" s="11">
        <v>1.94</v>
      </c>
      <c r="P40" s="11">
        <v>1.94</v>
      </c>
      <c r="Q40" s="11">
        <v>1.94</v>
      </c>
      <c r="R40" s="11">
        <v>1.94</v>
      </c>
      <c r="S40" s="11">
        <v>1.94</v>
      </c>
      <c r="T40" s="11">
        <v>1.94</v>
      </c>
      <c r="U40" s="11">
        <v>1.94</v>
      </c>
      <c r="V40" s="11">
        <v>1.94</v>
      </c>
      <c r="W40" s="11">
        <v>1.94</v>
      </c>
      <c r="X40" s="11">
        <v>1.94</v>
      </c>
      <c r="Y40" s="11">
        <v>1.94</v>
      </c>
      <c r="Z40" s="11">
        <v>1.94</v>
      </c>
      <c r="AA40" s="11">
        <v>1.94</v>
      </c>
      <c r="AB40" s="12" t="s">
        <v>20</v>
      </c>
      <c r="AC40" s="12" t="s">
        <v>20</v>
      </c>
      <c r="AD40" s="12" t="s">
        <v>20</v>
      </c>
      <c r="AE40" s="12" t="s">
        <v>20</v>
      </c>
      <c r="AF40" s="12" t="s">
        <v>20</v>
      </c>
      <c r="AK40" s="8">
        <v>43</v>
      </c>
      <c r="AM40" s="29">
        <v>5.3651</v>
      </c>
      <c r="AO40" s="30"/>
    </row>
    <row r="41" spans="1:41" ht="15" x14ac:dyDescent="0.2">
      <c r="A41" s="9">
        <v>65</v>
      </c>
      <c r="B41" s="11">
        <v>2</v>
      </c>
      <c r="C41" s="11">
        <v>2</v>
      </c>
      <c r="D41" s="11">
        <v>2</v>
      </c>
      <c r="E41" s="11">
        <v>2</v>
      </c>
      <c r="F41" s="11">
        <v>2</v>
      </c>
      <c r="G41" s="11">
        <v>2</v>
      </c>
      <c r="H41" s="11">
        <v>2</v>
      </c>
      <c r="I41" s="11">
        <v>2</v>
      </c>
      <c r="J41" s="11">
        <v>2</v>
      </c>
      <c r="K41" s="11">
        <v>2</v>
      </c>
      <c r="L41" s="11">
        <v>2</v>
      </c>
      <c r="M41" s="11">
        <v>2</v>
      </c>
      <c r="N41" s="11">
        <v>2</v>
      </c>
      <c r="O41" s="11">
        <v>2</v>
      </c>
      <c r="P41" s="11">
        <v>2</v>
      </c>
      <c r="Q41" s="11">
        <v>2</v>
      </c>
      <c r="R41" s="11">
        <v>2</v>
      </c>
      <c r="S41" s="11">
        <v>2</v>
      </c>
      <c r="T41" s="11">
        <v>2</v>
      </c>
      <c r="U41" s="11">
        <v>2</v>
      </c>
      <c r="V41" s="11">
        <v>2</v>
      </c>
      <c r="W41" s="11">
        <v>2</v>
      </c>
      <c r="X41" s="11">
        <v>2</v>
      </c>
      <c r="Y41" s="11">
        <v>2</v>
      </c>
      <c r="Z41" s="11">
        <v>2</v>
      </c>
      <c r="AA41" s="11">
        <v>2</v>
      </c>
      <c r="AB41" s="11">
        <v>2</v>
      </c>
      <c r="AC41" s="11">
        <v>2</v>
      </c>
      <c r="AD41" s="11">
        <v>2</v>
      </c>
      <c r="AE41" s="11">
        <v>2</v>
      </c>
      <c r="AF41" s="11">
        <v>2</v>
      </c>
      <c r="AK41" s="8">
        <v>44</v>
      </c>
      <c r="AM41" s="29">
        <v>5.4005999999999998</v>
      </c>
      <c r="AO41" s="30"/>
    </row>
    <row r="42" spans="1:41" x14ac:dyDescent="0.25">
      <c r="B42" s="11"/>
      <c r="AK42" s="8">
        <v>45</v>
      </c>
      <c r="AM42" s="29">
        <v>5.4383999999999997</v>
      </c>
      <c r="AO42" s="30"/>
    </row>
    <row r="43" spans="1:41" x14ac:dyDescent="0.25">
      <c r="B43" s="11" t="s">
        <v>21</v>
      </c>
      <c r="AK43" s="8">
        <v>46</v>
      </c>
      <c r="AM43" s="29">
        <v>5.4787999999999997</v>
      </c>
      <c r="AO43" s="30"/>
    </row>
    <row r="44" spans="1:41" x14ac:dyDescent="0.25">
      <c r="B44" s="11"/>
      <c r="AK44" s="8">
        <v>47</v>
      </c>
      <c r="AM44" s="29">
        <v>5.5220000000000002</v>
      </c>
      <c r="AO44" s="30"/>
    </row>
    <row r="45" spans="1:41" x14ac:dyDescent="0.25">
      <c r="B45" s="11"/>
      <c r="AK45" s="8">
        <v>48</v>
      </c>
      <c r="AM45" s="29">
        <v>5.5682999999999998</v>
      </c>
      <c r="AO45" s="30"/>
    </row>
    <row r="46" spans="1:41" x14ac:dyDescent="0.25">
      <c r="A46" s="9">
        <v>30</v>
      </c>
      <c r="B46" s="9">
        <v>30</v>
      </c>
      <c r="AK46" s="8">
        <v>49</v>
      </c>
      <c r="AM46" s="29">
        <v>5.6180000000000003</v>
      </c>
      <c r="AO46" s="30"/>
    </row>
    <row r="47" spans="1:41" x14ac:dyDescent="0.25">
      <c r="A47" s="9">
        <v>31</v>
      </c>
      <c r="B47" s="9">
        <v>30</v>
      </c>
      <c r="AK47" s="8">
        <v>50</v>
      </c>
      <c r="AM47" s="29">
        <v>5.6711999999999998</v>
      </c>
      <c r="AO47" s="30"/>
    </row>
    <row r="48" spans="1:41" x14ac:dyDescent="0.25">
      <c r="A48" s="9">
        <v>32</v>
      </c>
      <c r="B48" s="9">
        <v>30</v>
      </c>
      <c r="AK48" s="8">
        <v>51</v>
      </c>
      <c r="AM48" s="29">
        <v>5.7283999999999997</v>
      </c>
      <c r="AO48" s="30"/>
    </row>
    <row r="49" spans="1:41" x14ac:dyDescent="0.25">
      <c r="A49" s="9">
        <v>33</v>
      </c>
      <c r="B49" s="9">
        <v>30</v>
      </c>
      <c r="AK49" s="8">
        <v>52</v>
      </c>
      <c r="AM49" s="29">
        <v>5.7897999999999996</v>
      </c>
      <c r="AO49" s="30"/>
    </row>
    <row r="50" spans="1:41" x14ac:dyDescent="0.25">
      <c r="A50" s="9">
        <v>34</v>
      </c>
      <c r="B50" s="9">
        <v>30</v>
      </c>
      <c r="AK50" s="8">
        <v>53</v>
      </c>
      <c r="AM50" s="29">
        <v>5.8558000000000003</v>
      </c>
      <c r="AO50" s="30"/>
    </row>
    <row r="51" spans="1:41" ht="15" x14ac:dyDescent="0.2">
      <c r="A51" s="9">
        <v>35</v>
      </c>
      <c r="B51" s="9">
        <v>30</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K51" s="8">
        <v>54</v>
      </c>
      <c r="AM51" s="29">
        <v>5.9264000000000001</v>
      </c>
      <c r="AO51" s="30"/>
    </row>
    <row r="52" spans="1:41" x14ac:dyDescent="0.25">
      <c r="A52" s="9">
        <v>36</v>
      </c>
      <c r="B52" s="9">
        <v>30</v>
      </c>
      <c r="AK52" s="8">
        <v>55</v>
      </c>
      <c r="AM52" s="29">
        <v>6.0021000000000004</v>
      </c>
      <c r="AO52" s="30"/>
    </row>
    <row r="53" spans="1:41" x14ac:dyDescent="0.25">
      <c r="A53" s="9">
        <v>37</v>
      </c>
      <c r="B53" s="9">
        <v>30</v>
      </c>
      <c r="AK53" s="8">
        <v>56</v>
      </c>
      <c r="AM53" s="29">
        <v>6.0834000000000001</v>
      </c>
      <c r="AO53" s="30"/>
    </row>
    <row r="54" spans="1:41" x14ac:dyDescent="0.25">
      <c r="A54" s="9">
        <v>38</v>
      </c>
      <c r="B54" s="9">
        <v>30</v>
      </c>
      <c r="AK54" s="8">
        <v>57</v>
      </c>
      <c r="AM54" s="29">
        <v>6.1704999999999997</v>
      </c>
      <c r="AO54" s="30"/>
    </row>
    <row r="55" spans="1:41" x14ac:dyDescent="0.25">
      <c r="A55" s="9">
        <v>39</v>
      </c>
      <c r="B55" s="9">
        <v>30</v>
      </c>
      <c r="AK55" s="8">
        <v>58</v>
      </c>
      <c r="AM55" s="29">
        <v>6.2632000000000003</v>
      </c>
      <c r="AO55" s="30"/>
    </row>
    <row r="56" spans="1:41" x14ac:dyDescent="0.25">
      <c r="A56" s="9">
        <v>40</v>
      </c>
      <c r="B56" s="9">
        <v>30</v>
      </c>
      <c r="AK56" s="8">
        <v>59</v>
      </c>
      <c r="AM56" s="29">
        <v>6.3620000000000001</v>
      </c>
      <c r="AO56" s="30"/>
    </row>
    <row r="57" spans="1:41" x14ac:dyDescent="0.25">
      <c r="A57" s="9">
        <v>41</v>
      </c>
      <c r="B57" s="9">
        <v>30</v>
      </c>
      <c r="AK57" s="8">
        <v>60</v>
      </c>
      <c r="AM57" s="29">
        <v>6.4678000000000004</v>
      </c>
      <c r="AO57" s="30"/>
    </row>
    <row r="58" spans="1:41" x14ac:dyDescent="0.25">
      <c r="A58" s="9">
        <v>42</v>
      </c>
      <c r="B58" s="9">
        <v>30</v>
      </c>
      <c r="AK58" s="8">
        <v>61</v>
      </c>
      <c r="AM58" s="29">
        <v>6.5810000000000004</v>
      </c>
      <c r="AO58" s="30"/>
    </row>
    <row r="59" spans="1:41" x14ac:dyDescent="0.25">
      <c r="A59" s="9">
        <v>43</v>
      </c>
      <c r="B59" s="9">
        <v>30</v>
      </c>
      <c r="AK59" s="8">
        <v>62</v>
      </c>
      <c r="AM59" s="29">
        <v>6.7022000000000004</v>
      </c>
      <c r="AO59" s="30"/>
    </row>
    <row r="60" spans="1:41" x14ac:dyDescent="0.25">
      <c r="A60" s="9">
        <v>44</v>
      </c>
      <c r="B60" s="9">
        <v>30</v>
      </c>
      <c r="AK60" s="8">
        <v>63</v>
      </c>
      <c r="AM60" s="29">
        <v>6.8319000000000001</v>
      </c>
      <c r="AO60" s="30"/>
    </row>
    <row r="61" spans="1:41" x14ac:dyDescent="0.25">
      <c r="A61" s="9">
        <v>45</v>
      </c>
      <c r="B61" s="9">
        <v>30</v>
      </c>
      <c r="AK61" s="8">
        <v>64</v>
      </c>
      <c r="AM61" s="29">
        <v>6.9701000000000004</v>
      </c>
      <c r="AO61" s="30"/>
    </row>
    <row r="62" spans="1:41" x14ac:dyDescent="0.25">
      <c r="A62" s="9">
        <v>46</v>
      </c>
      <c r="B62" s="9">
        <v>30</v>
      </c>
      <c r="AK62" s="8">
        <v>65</v>
      </c>
      <c r="AM62" s="29">
        <v>7.1176000000000004</v>
      </c>
      <c r="AO62" s="30"/>
    </row>
    <row r="63" spans="1:41" x14ac:dyDescent="0.25">
      <c r="A63" s="9">
        <v>47</v>
      </c>
      <c r="B63" s="9">
        <v>30</v>
      </c>
      <c r="AK63" s="8">
        <v>66</v>
      </c>
      <c r="AM63" s="29">
        <v>7.2746000000000004</v>
      </c>
      <c r="AO63" s="30"/>
    </row>
    <row r="64" spans="1:41" x14ac:dyDescent="0.25">
      <c r="A64" s="9">
        <v>48</v>
      </c>
      <c r="B64" s="9">
        <v>30</v>
      </c>
      <c r="AK64" s="8">
        <v>67</v>
      </c>
      <c r="AM64" s="29">
        <v>7.4427000000000003</v>
      </c>
      <c r="AO64" s="30"/>
    </row>
    <row r="65" spans="1:41" x14ac:dyDescent="0.25">
      <c r="A65" s="9">
        <v>49</v>
      </c>
      <c r="B65" s="9">
        <v>30</v>
      </c>
      <c r="AK65" s="8">
        <v>68</v>
      </c>
      <c r="AM65" s="29">
        <v>7.6226000000000003</v>
      </c>
      <c r="AO65" s="30"/>
    </row>
    <row r="66" spans="1:41" x14ac:dyDescent="0.25">
      <c r="A66" s="9">
        <v>50</v>
      </c>
      <c r="B66" s="9">
        <v>30</v>
      </c>
      <c r="AK66" s="8">
        <v>69</v>
      </c>
      <c r="AM66" s="29">
        <v>7.8143000000000002</v>
      </c>
      <c r="AO66" s="30"/>
    </row>
    <row r="67" spans="1:41" x14ac:dyDescent="0.25">
      <c r="A67" s="9">
        <v>51</v>
      </c>
      <c r="B67" s="9">
        <v>30</v>
      </c>
      <c r="AK67" s="8">
        <v>70</v>
      </c>
      <c r="AM67" s="29">
        <v>8.0207999999999995</v>
      </c>
      <c r="AO67" s="30"/>
    </row>
    <row r="68" spans="1:41" x14ac:dyDescent="0.25">
      <c r="A68" s="9">
        <v>52</v>
      </c>
      <c r="B68" s="9">
        <v>20</v>
      </c>
      <c r="AK68" s="8">
        <v>71</v>
      </c>
      <c r="AM68" s="29">
        <v>8.2446999999999999</v>
      </c>
      <c r="AO68" s="30"/>
    </row>
    <row r="69" spans="1:41" x14ac:dyDescent="0.25">
      <c r="A69" s="9">
        <v>53</v>
      </c>
      <c r="B69" s="9">
        <v>20</v>
      </c>
      <c r="AK69" s="8">
        <v>72</v>
      </c>
      <c r="AM69" s="29">
        <v>8.4856999999999996</v>
      </c>
      <c r="AO69" s="30"/>
    </row>
    <row r="70" spans="1:41" x14ac:dyDescent="0.25">
      <c r="A70" s="9">
        <v>54</v>
      </c>
      <c r="B70" s="9">
        <v>20</v>
      </c>
      <c r="AK70" s="8">
        <v>73</v>
      </c>
      <c r="AM70" s="29">
        <v>8.7492000000000001</v>
      </c>
      <c r="AO70" s="30"/>
    </row>
    <row r="71" spans="1:41" x14ac:dyDescent="0.25">
      <c r="A71" s="9">
        <v>55</v>
      </c>
      <c r="B71" s="9">
        <v>20</v>
      </c>
      <c r="AK71" s="8">
        <v>74</v>
      </c>
      <c r="AM71" s="29">
        <v>9.0350999999999999</v>
      </c>
      <c r="AO71" s="30"/>
    </row>
    <row r="72" spans="1:41" x14ac:dyDescent="0.25">
      <c r="A72" s="9">
        <v>56</v>
      </c>
      <c r="B72" s="9">
        <v>20</v>
      </c>
      <c r="AK72" s="8">
        <v>75</v>
      </c>
      <c r="AM72" s="29">
        <v>9.3482000000000003</v>
      </c>
      <c r="AO72" s="30"/>
    </row>
    <row r="73" spans="1:41" x14ac:dyDescent="0.25">
      <c r="A73" s="9">
        <v>57</v>
      </c>
      <c r="B73" s="9">
        <v>10</v>
      </c>
      <c r="AK73" s="8">
        <v>76</v>
      </c>
      <c r="AM73" s="29">
        <v>9.6895000000000007</v>
      </c>
      <c r="AO73" s="30"/>
    </row>
    <row r="74" spans="1:41" x14ac:dyDescent="0.25">
      <c r="A74" s="9">
        <v>58</v>
      </c>
      <c r="B74" s="9">
        <v>10</v>
      </c>
      <c r="AK74" s="8">
        <v>77</v>
      </c>
      <c r="AM74" s="29">
        <v>10.066000000000001</v>
      </c>
      <c r="AO74" s="30"/>
    </row>
    <row r="75" spans="1:41" x14ac:dyDescent="0.25">
      <c r="A75" s="9">
        <v>59</v>
      </c>
      <c r="B75" s="9">
        <v>10</v>
      </c>
      <c r="AK75" s="8">
        <v>78</v>
      </c>
      <c r="AM75" s="29">
        <v>10.4763</v>
      </c>
      <c r="AO75" s="30"/>
    </row>
    <row r="76" spans="1:41" x14ac:dyDescent="0.25">
      <c r="A76" s="9">
        <v>60</v>
      </c>
      <c r="B76" s="9">
        <v>10</v>
      </c>
      <c r="AK76" s="8">
        <v>79</v>
      </c>
      <c r="AM76" s="29">
        <v>10.9244</v>
      </c>
      <c r="AO76" s="30"/>
    </row>
    <row r="77" spans="1:41" x14ac:dyDescent="0.25">
      <c r="A77" s="9">
        <v>61</v>
      </c>
      <c r="B77" s="9">
        <v>10</v>
      </c>
      <c r="AK77" s="8">
        <v>80</v>
      </c>
      <c r="AM77" s="29">
        <v>11.4145</v>
      </c>
      <c r="AO77" s="30"/>
    </row>
    <row r="78" spans="1:41" x14ac:dyDescent="0.25">
      <c r="A78" s="9">
        <v>62</v>
      </c>
      <c r="B78" s="9">
        <v>5</v>
      </c>
      <c r="AM78" s="31">
        <v>11.9512</v>
      </c>
    </row>
    <row r="79" spans="1:41" x14ac:dyDescent="0.25">
      <c r="A79" s="9">
        <v>63</v>
      </c>
      <c r="B79" s="9">
        <v>5</v>
      </c>
      <c r="AM79" s="31">
        <v>12.539400000000001</v>
      </c>
    </row>
    <row r="80" spans="1:41" x14ac:dyDescent="0.25">
      <c r="A80" s="9">
        <v>64</v>
      </c>
      <c r="B80" s="9">
        <v>5</v>
      </c>
      <c r="AM80" s="31">
        <v>13.1843</v>
      </c>
    </row>
    <row r="81" spans="1:39" x14ac:dyDescent="0.25">
      <c r="A81" s="9">
        <v>65</v>
      </c>
      <c r="B81" s="9">
        <v>5</v>
      </c>
      <c r="AM81" s="31">
        <v>13.888</v>
      </c>
    </row>
    <row r="82" spans="1:39" x14ac:dyDescent="0.25">
      <c r="AM82" s="31"/>
    </row>
    <row r="83" spans="1:39" x14ac:dyDescent="0.25">
      <c r="AM83" s="31"/>
    </row>
    <row r="84" spans="1:39" x14ac:dyDescent="0.25">
      <c r="AM84" s="31"/>
    </row>
    <row r="85" spans="1:39" x14ac:dyDescent="0.25">
      <c r="AM85" s="31"/>
    </row>
    <row r="86" spans="1:39" x14ac:dyDescent="0.25">
      <c r="AM86" s="31"/>
    </row>
    <row r="87" spans="1:39" x14ac:dyDescent="0.25">
      <c r="AM87" s="31"/>
    </row>
    <row r="88" spans="1:39" x14ac:dyDescent="0.25">
      <c r="AM88" s="31"/>
    </row>
    <row r="89" spans="1:39" x14ac:dyDescent="0.25">
      <c r="AM89" s="31"/>
    </row>
    <row r="90" spans="1:39" x14ac:dyDescent="0.25">
      <c r="AM90" s="31"/>
    </row>
    <row r="91" spans="1:39" x14ac:dyDescent="0.25">
      <c r="AM91" s="31"/>
    </row>
    <row r="92" spans="1:39" x14ac:dyDescent="0.25">
      <c r="AM92" s="31"/>
    </row>
    <row r="93" spans="1:39" x14ac:dyDescent="0.25">
      <c r="AM93" s="31"/>
    </row>
    <row r="94" spans="1:39" x14ac:dyDescent="0.25">
      <c r="AM94" s="31"/>
    </row>
    <row r="95" spans="1:39" x14ac:dyDescent="0.25">
      <c r="AM95" s="31"/>
    </row>
  </sheetData>
  <sheetProtection selectLockedCells="1" selectUnlockedCells="1"/>
  <pageMargins left="0.47" right="0.44" top="0.76" bottom="0.81" header="0.5" footer="0.5"/>
  <pageSetup scale="81" fitToWidth="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Calculator</vt:lpstr>
      <vt:lpstr>Age and Service Factor Table</vt:lpstr>
      <vt:lpstr>work</vt:lpstr>
      <vt:lpstr>Lookups</vt:lpstr>
      <vt:lpstr>APR_2x</vt:lpstr>
      <vt:lpstr>'Age and Service Factor Table'!Print_Area</vt:lpstr>
      <vt:lpstr>Lookups!Print_Area</vt:lpstr>
      <vt:lpstr>'Age and Service Factor Table'!Print_Titles</vt:lpstr>
      <vt:lpstr>Lookups!Print_Titles</vt:lpstr>
    </vt:vector>
  </TitlesOfParts>
  <Company>City of Seattle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Morrison, Tim</dc:creator>
  <cp:lastModifiedBy>Morrison, Tim</cp:lastModifiedBy>
  <cp:lastPrinted>2014-09-23T19:05:17Z</cp:lastPrinted>
  <dcterms:created xsi:type="dcterms:W3CDTF">2014-09-23T15:54:23Z</dcterms:created>
  <dcterms:modified xsi:type="dcterms:W3CDTF">2015-02-02T23:13:46Z</dcterms:modified>
</cp:coreProperties>
</file>